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120" i="371" l="1"/>
  <c r="S120" i="371"/>
  <c r="T119" i="371"/>
  <c r="S119" i="371"/>
  <c r="T118" i="371"/>
  <c r="S118" i="371"/>
  <c r="T117" i="371"/>
  <c r="S117" i="371"/>
  <c r="T116" i="371"/>
  <c r="S116" i="371"/>
  <c r="T115" i="371"/>
  <c r="S115" i="371"/>
  <c r="T114" i="371"/>
  <c r="S114" i="371"/>
  <c r="T113" i="371"/>
  <c r="S113" i="371"/>
  <c r="T112" i="371"/>
  <c r="S112" i="371"/>
  <c r="T111" i="371"/>
  <c r="S111" i="371"/>
  <c r="T110" i="371"/>
  <c r="S110" i="371"/>
  <c r="T109" i="371"/>
  <c r="S109" i="371"/>
  <c r="T108" i="371"/>
  <c r="S108" i="371"/>
  <c r="T107" i="371"/>
  <c r="S107" i="371"/>
  <c r="T106" i="371"/>
  <c r="S106" i="371"/>
  <c r="T105" i="371"/>
  <c r="S105" i="371"/>
  <c r="T104" i="371"/>
  <c r="S104" i="371"/>
  <c r="T103" i="371"/>
  <c r="S103" i="371"/>
  <c r="T102" i="371"/>
  <c r="S102" i="371"/>
  <c r="T101" i="371"/>
  <c r="S101" i="371"/>
  <c r="T100" i="371"/>
  <c r="S100" i="371"/>
  <c r="T99" i="371"/>
  <c r="S99" i="371"/>
  <c r="T98" i="371"/>
  <c r="S98" i="371"/>
  <c r="T97" i="371"/>
  <c r="S97" i="371"/>
  <c r="T96" i="371"/>
  <c r="S96" i="371"/>
  <c r="T95" i="371"/>
  <c r="S95" i="371"/>
  <c r="T94" i="371"/>
  <c r="S94" i="371"/>
  <c r="T93" i="371"/>
  <c r="S93" i="371"/>
  <c r="T92" i="371"/>
  <c r="S92" i="371"/>
  <c r="T91" i="371"/>
  <c r="S91" i="371"/>
  <c r="T90" i="371"/>
  <c r="S90" i="371"/>
  <c r="T89" i="371"/>
  <c r="S89" i="371"/>
  <c r="T88" i="371"/>
  <c r="S88" i="371"/>
  <c r="T87" i="371"/>
  <c r="S87" i="371"/>
  <c r="T86" i="371"/>
  <c r="S86" i="371"/>
  <c r="T85" i="371"/>
  <c r="S85" i="371"/>
  <c r="T84" i="371"/>
  <c r="S84" i="371"/>
  <c r="T83" i="37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20" i="371"/>
  <c r="Q120" i="371"/>
  <c r="R119" i="371"/>
  <c r="Q119" i="371"/>
  <c r="R118" i="371"/>
  <c r="Q118" i="371"/>
  <c r="R117" i="371"/>
  <c r="Q117" i="371"/>
  <c r="R116" i="371"/>
  <c r="Q116" i="371"/>
  <c r="R115" i="371"/>
  <c r="Q115" i="371"/>
  <c r="R114" i="371"/>
  <c r="Q114" i="371"/>
  <c r="R113" i="371"/>
  <c r="Q113" i="371"/>
  <c r="R112" i="371"/>
  <c r="Q112" i="371"/>
  <c r="R111" i="371"/>
  <c r="Q111" i="371"/>
  <c r="R110" i="371"/>
  <c r="Q110" i="371"/>
  <c r="R109" i="371"/>
  <c r="Q109" i="371"/>
  <c r="R108" i="371"/>
  <c r="Q108" i="371"/>
  <c r="R107" i="371"/>
  <c r="Q107" i="371"/>
  <c r="R106" i="371"/>
  <c r="Q106" i="371"/>
  <c r="R105" i="371"/>
  <c r="Q105" i="371"/>
  <c r="R104" i="371"/>
  <c r="Q104" i="371"/>
  <c r="R103" i="371"/>
  <c r="Q103" i="371"/>
  <c r="R102" i="371"/>
  <c r="Q102" i="371"/>
  <c r="R101" i="371"/>
  <c r="Q101" i="371"/>
  <c r="R100" i="371"/>
  <c r="Q100" i="371"/>
  <c r="R99" i="371"/>
  <c r="Q99" i="371"/>
  <c r="R98" i="371"/>
  <c r="Q98" i="371"/>
  <c r="R97" i="371"/>
  <c r="Q97" i="371"/>
  <c r="R96" i="371"/>
  <c r="Q96" i="371"/>
  <c r="R95" i="371"/>
  <c r="Q95" i="371"/>
  <c r="R94" i="371"/>
  <c r="Q94" i="371"/>
  <c r="R93" i="371"/>
  <c r="Q93" i="371"/>
  <c r="R92" i="371"/>
  <c r="Q92" i="371"/>
  <c r="R91" i="371"/>
  <c r="Q91" i="371"/>
  <c r="R90" i="371"/>
  <c r="Q90" i="371"/>
  <c r="R89" i="371"/>
  <c r="Q89" i="371"/>
  <c r="R88" i="371"/>
  <c r="Q88" i="371"/>
  <c r="R87" i="371"/>
  <c r="Q87" i="371"/>
  <c r="R86" i="371"/>
  <c r="Q86" i="371"/>
  <c r="R85" i="371"/>
  <c r="Q85" i="371"/>
  <c r="R84" i="371"/>
  <c r="Q84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D11" i="431"/>
  <c r="D15" i="431"/>
  <c r="E9" i="431"/>
  <c r="E13" i="431"/>
  <c r="E17" i="431"/>
  <c r="F11" i="431"/>
  <c r="F15" i="431"/>
  <c r="G9" i="431"/>
  <c r="G13" i="431"/>
  <c r="G17" i="431"/>
  <c r="H11" i="431"/>
  <c r="H15" i="431"/>
  <c r="I9" i="431"/>
  <c r="I13" i="431"/>
  <c r="I17" i="431"/>
  <c r="J11" i="431"/>
  <c r="K9" i="431"/>
  <c r="K13" i="431"/>
  <c r="L11" i="431"/>
  <c r="M9" i="431"/>
  <c r="M17" i="431"/>
  <c r="N15" i="431"/>
  <c r="O13" i="431"/>
  <c r="P11" i="431"/>
  <c r="Q9" i="431"/>
  <c r="Q17" i="431"/>
  <c r="G15" i="431"/>
  <c r="H17" i="431"/>
  <c r="J9" i="431"/>
  <c r="K11" i="431"/>
  <c r="L13" i="431"/>
  <c r="M15" i="431"/>
  <c r="O11" i="431"/>
  <c r="P13" i="431"/>
  <c r="Q15" i="431"/>
  <c r="C10" i="431"/>
  <c r="C14" i="431"/>
  <c r="C18" i="431"/>
  <c r="D12" i="431"/>
  <c r="D16" i="431"/>
  <c r="E10" i="431"/>
  <c r="E14" i="431"/>
  <c r="E18" i="431"/>
  <c r="F12" i="431"/>
  <c r="F16" i="431"/>
  <c r="G10" i="431"/>
  <c r="G14" i="431"/>
  <c r="G18" i="431"/>
  <c r="H12" i="431"/>
  <c r="H16" i="431"/>
  <c r="I10" i="431"/>
  <c r="I14" i="431"/>
  <c r="I18" i="431"/>
  <c r="J12" i="431"/>
  <c r="J16" i="431"/>
  <c r="K10" i="431"/>
  <c r="K14" i="431"/>
  <c r="K18" i="431"/>
  <c r="L12" i="431"/>
  <c r="L16" i="431"/>
  <c r="M10" i="431"/>
  <c r="M14" i="431"/>
  <c r="M18" i="431"/>
  <c r="N12" i="431"/>
  <c r="N16" i="431"/>
  <c r="O10" i="431"/>
  <c r="O14" i="431"/>
  <c r="O18" i="431"/>
  <c r="P12" i="431"/>
  <c r="P16" i="431"/>
  <c r="Q10" i="431"/>
  <c r="Q14" i="431"/>
  <c r="Q18" i="431"/>
  <c r="C11" i="431"/>
  <c r="C15" i="431"/>
  <c r="D9" i="431"/>
  <c r="D13" i="431"/>
  <c r="D17" i="431"/>
  <c r="E11" i="431"/>
  <c r="E15" i="431"/>
  <c r="F9" i="431"/>
  <c r="F13" i="431"/>
  <c r="F17" i="431"/>
  <c r="H9" i="431"/>
  <c r="H13" i="431"/>
  <c r="I15" i="431"/>
  <c r="J17" i="431"/>
  <c r="K15" i="431"/>
  <c r="L17" i="431"/>
  <c r="N9" i="431"/>
  <c r="O15" i="431"/>
  <c r="P17" i="431"/>
  <c r="C12" i="431"/>
  <c r="C16" i="431"/>
  <c r="D10" i="431"/>
  <c r="D14" i="431"/>
  <c r="D18" i="431"/>
  <c r="E12" i="431"/>
  <c r="E16" i="431"/>
  <c r="F10" i="431"/>
  <c r="F14" i="431"/>
  <c r="F18" i="431"/>
  <c r="G12" i="431"/>
  <c r="G16" i="431"/>
  <c r="H10" i="431"/>
  <c r="H14" i="431"/>
  <c r="H18" i="431"/>
  <c r="I12" i="431"/>
  <c r="I16" i="431"/>
  <c r="J10" i="431"/>
  <c r="J14" i="431"/>
  <c r="J18" i="431"/>
  <c r="K12" i="431"/>
  <c r="K16" i="431"/>
  <c r="L10" i="431"/>
  <c r="L14" i="431"/>
  <c r="L18" i="431"/>
  <c r="M12" i="431"/>
  <c r="M16" i="431"/>
  <c r="N10" i="431"/>
  <c r="N14" i="431"/>
  <c r="N18" i="431"/>
  <c r="O12" i="431"/>
  <c r="O16" i="431"/>
  <c r="P10" i="431"/>
  <c r="P14" i="431"/>
  <c r="P18" i="431"/>
  <c r="Q12" i="431"/>
  <c r="Q16" i="431"/>
  <c r="J15" i="431"/>
  <c r="K17" i="431"/>
  <c r="L15" i="431"/>
  <c r="M13" i="431"/>
  <c r="N11" i="431"/>
  <c r="O9" i="431"/>
  <c r="O17" i="431"/>
  <c r="P15" i="431"/>
  <c r="Q13" i="431"/>
  <c r="G11" i="431"/>
  <c r="I11" i="431"/>
  <c r="J13" i="431"/>
  <c r="L9" i="431"/>
  <c r="M11" i="431"/>
  <c r="N13" i="431"/>
  <c r="N17" i="431"/>
  <c r="P9" i="431"/>
  <c r="Q11" i="431"/>
  <c r="I8" i="431"/>
  <c r="E8" i="431"/>
  <c r="H8" i="431"/>
  <c r="M8" i="431"/>
  <c r="D8" i="431"/>
  <c r="G8" i="431"/>
  <c r="F8" i="431"/>
  <c r="K8" i="431"/>
  <c r="N8" i="431"/>
  <c r="Q8" i="431"/>
  <c r="C8" i="431"/>
  <c r="L8" i="431"/>
  <c r="O8" i="431"/>
  <c r="J8" i="431"/>
  <c r="P8" i="431"/>
  <c r="R11" i="431" l="1"/>
  <c r="S11" i="431"/>
  <c r="S13" i="431"/>
  <c r="R13" i="431"/>
  <c r="R16" i="431"/>
  <c r="S16" i="431"/>
  <c r="R12" i="431"/>
  <c r="S12" i="431"/>
  <c r="S18" i="431"/>
  <c r="R18" i="431"/>
  <c r="S14" i="431"/>
  <c r="R14" i="431"/>
  <c r="S10" i="431"/>
  <c r="R10" i="431"/>
  <c r="R15" i="431"/>
  <c r="S15" i="431"/>
  <c r="R17" i="431"/>
  <c r="S17" i="431"/>
  <c r="S9" i="431"/>
  <c r="R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16" i="414"/>
  <c r="D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J3" i="372" l="1"/>
  <c r="N3" i="372"/>
  <c r="F3" i="372"/>
  <c r="J12" i="339"/>
  <c r="Q3" i="345"/>
  <c r="H3" i="390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F15" i="339"/>
  <c r="J13" i="339"/>
  <c r="B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<sst xmlns="http://schemas.openxmlformats.org/spreadsheetml/2006/main" count="30733" uniqueCount="6052">
  <si>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</si>
  <si>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</si>
  <si>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</si>
  <si>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</si>
  <si>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</si>
  <si>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</si>
  <si>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</si>
  <si>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</si>
  <si>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</si>
  <si>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</si>
  <si>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</si>
  <si>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</si>
  <si>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</si>
  <si>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</si>
  <si>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</si>
  <si>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</si>
  <si>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</si>
  <si>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</si>
  <si>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</si>
  <si>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</si>
  <si>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</si>
  <si>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</si>
  <si>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</si>
  <si>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</si>
  <si>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</si>
  <si>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</si>
  <si>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</si>
  <si>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</si>
  <si>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</si>
  <si>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</si>
  <si>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</si>
  <si>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</si>
  <si>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</si>
  <si>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</si>
  <si>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</si>
  <si>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</si>
  <si>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</si>
  <si>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</si>
  <si>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</si>
  <si>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</si>
  <si>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</si>
  <si>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</si>
  <si>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</si>
  <si>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</si>
  <si>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</si>
  <si>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</si>
  <si>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</si>
  <si>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</si>
  <si>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</si>
  <si>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</si>
  <si>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</si>
  <si>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</si>
  <si>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</si>
  <si>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</si>
  <si>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</si>
  <si>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</si>
  <si>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</si>
  <si>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</si>
  <si>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</si>
  <si>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</si>
  <si>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</si>
  <si>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</si>
  <si>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</si>
  <si>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</si>
  <si>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</si>
  <si>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</si>
  <si>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</si>
  <si>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</si>
  <si>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</si>
  <si>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</si>
  <si>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</si>
  <si>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</si>
  <si>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</si>
  <si>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</si>
  <si>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</si>
  <si>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</si>
  <si>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</si>
  <si>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</si>
  <si>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</si>
  <si>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</si>
  <si>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</si>
  <si>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</si>
  <si>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</si>
  <si>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</si>
  <si>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</si>
  <si>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</si>
  <si>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</si>
  <si>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</si>
  <si>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</si>
  <si>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</si>
  <si>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</si>
  <si>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</si>
  <si>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</si>
  <si>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</si>
  <si>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</si>
  <si>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</si>
  <si>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</si>
  <si>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</si>
  <si>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</si>
  <si>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</si>
  <si>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</si>
  <si>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</si>
  <si>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</si>
  <si>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</si>
  <si>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</si>
  <si>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</si>
  <si>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</si>
  <si>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</si>
  <si>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</si>
  <si>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</si>
  <si>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</si>
  <si>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</si>
  <si>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</si>
  <si>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</si>
  <si>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</si>
  <si>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</si>
  <si>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</si>
  <si>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</si>
  <si>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</si>
  <si>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</si>
  <si>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</si>
  <si>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</si>
  <si>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</si>
  <si>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</si>
  <si>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</si>
  <si>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</si>
  <si>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</si>
  <si>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</si>
  <si>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</si>
  <si>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</si>
  <si>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</si>
  <si>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</si>
  <si>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</si>
  <si>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</si>
  <si>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</si>
  <si>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</si>
  <si>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</si>
  <si>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</si>
  <si>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</si>
  <si>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</si>
  <si>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</si>
  <si>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</si>
  <si>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</si>
  <si>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</si>
  <si>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</si>
  <si>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</si>
  <si>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</si>
  <si>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</si>
  <si>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</si>
  <si>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</si>
  <si>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</si>
  <si>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</si>
  <si>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</si>
  <si>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</si>
  <si>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</si>
  <si>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</si>
  <si>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</si>
  <si>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</si>
  <si>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</si>
  <si>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</si>
  <si>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</si>
  <si>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</si>
  <si>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</si>
  <si>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</si>
  <si>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</si>
  <si>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</si>
  <si>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</si>
  <si>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</si>
  <si>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</si>
  <si>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</si>
  <si>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</si>
  <si>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</si>
  <si>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</si>
  <si>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</si>
  <si>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</si>
  <si>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</si>
  <si>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</si>
  <si>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</si>
  <si>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</si>
  <si>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</si>
  <si>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</si>
  <si>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</si>
  <si>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</si>
  <si>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</si>
  <si>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</si>
  <si>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</si>
  <si>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</si>
  <si>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</si>
  <si>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</si>
  <si>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</si>
  <si>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</si>
  <si>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</si>
  <si>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</si>
  <si>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</si>
  <si>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</si>
  <si>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</si>
  <si>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</si>
  <si>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</si>
  <si>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</si>
  <si>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</si>
  <si>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</si>
  <si>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</si>
  <si>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</si>
  <si>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</si>
  <si>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</si>
  <si>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</si>
  <si>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</si>
  <si>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</si>
  <si>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</si>
  <si>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</si>
  <si>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</si>
  <si>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</si>
  <si>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</si>
  <si>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</si>
  <si>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</si>
  <si>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</si>
  <si>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</si>
  <si>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</si>
  <si>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</si>
  <si>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</si>
  <si>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</si>
  <si>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</si>
  <si>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</si>
  <si>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</si>
  <si>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</si>
  <si>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</si>
  <si>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</si>
  <si>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</si>
  <si>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</si>
  <si>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</si>
  <si>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</si>
  <si>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</si>
  <si>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</si>
  <si>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</si>
  <si>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</si>
  <si>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</si>
  <si>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</si>
  <si>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</si>
  <si>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</si>
  <si>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</si>
  <si>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</si>
  <si>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</si>
  <si>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</si>
  <si>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</si>
  <si>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</si>
  <si>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</si>
  <si>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</si>
  <si>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</si>
  <si>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</si>
  <si>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</si>
  <si>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</si>
  <si>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</si>
  <si>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</si>
  <si>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</si>
  <si>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</si>
  <si>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</si>
  <si>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</si>
  <si>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</si>
  <si>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</si>
  <si>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</si>
  <si>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</si>
  <si>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</si>
  <si>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</si>
  <si>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</si>
  <si>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</si>
  <si>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</si>
  <si>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</si>
  <si>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</si>
  <si>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</si>
  <si>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</si>
  <si>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</si>
  <si>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</si>
  <si>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</si>
  <si>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</si>
  <si>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</si>
  <si>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</si>
  <si>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</si>
  <si>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</si>
  <si>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</si>
  <si>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</si>
  <si>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</si>
  <si>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</si>
  <si>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</si>
  <si>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</si>
  <si>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</si>
  <si>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</si>
  <si>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</si>
  <si>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</si>
  <si>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</si>
  <si>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</si>
  <si>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</si>
  <si>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</si>
  <si>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</si>
  <si>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</si>
  <si>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</si>
  <si>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</si>
  <si>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</si>
  <si>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</si>
  <si>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</si>
  <si>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</si>
  <si>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</si>
  <si>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</si>
  <si>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</si>
  <si>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</si>
  <si>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</si>
  <si>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</si>
  <si>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</si>
  <si>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</si>
  <si>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</si>
  <si>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</si>
  <si>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</si>
  <si>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</si>
  <si>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</si>
  <si>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</si>
  <si>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</si>
  <si>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</si>
  <si>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</si>
  <si>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</si>
  <si>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</si>
  <si>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</si>
  <si>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</si>
  <si>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</si>
  <si>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</si>
  <si>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</si>
  <si>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</si>
  <si>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</si>
  <si>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</si>
  <si>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</si>
  <si>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Traumatologické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</si>
  <si>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</si>
  <si>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</si>
  <si>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</si>
  <si>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</si>
  <si>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</si>
  <si>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</si>
  <si>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</si>
  <si>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50110     Biologické implantáty</t>
  </si>
  <si>
    <t>--</t>
  </si>
  <si>
    <t>50110001     biologické implantáty (sk.507)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</si>
  <si>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</si>
  <si>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</si>
  <si>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</si>
  <si>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</si>
  <si>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</si>
  <si>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</si>
  <si>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</si>
  <si>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</si>
  <si>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</si>
  <si>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</si>
  <si>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</si>
  <si>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</si>
  <si>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</si>
  <si>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50115003     TEP (Z518)</t>
  </si>
  <si>
    <t>50115004     IUTN - kovové (Z506)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</si>
  <si>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</si>
  <si>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</si>
  <si>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</si>
  <si>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</si>
  <si>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</si>
  <si>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</si>
  <si>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</si>
  <si>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</si>
  <si>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</si>
  <si>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</si>
  <si>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</si>
  <si>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</si>
  <si>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</si>
  <si>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</si>
  <si>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</si>
  <si>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</si>
  <si>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</si>
  <si>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</si>
  <si>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</si>
  <si>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</si>
  <si>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</si>
  <si>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</si>
  <si>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</si>
  <si>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</si>
  <si>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</si>
  <si>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</si>
  <si>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</si>
  <si>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</si>
  <si>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</si>
  <si>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</si>
  <si>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</si>
  <si>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</si>
  <si>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</si>
  <si>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</si>
  <si>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</si>
  <si>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</si>
  <si>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</si>
  <si>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</si>
  <si>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</si>
  <si>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</si>
  <si>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</si>
  <si>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</si>
  <si>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</si>
  <si>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</si>
  <si>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</si>
  <si>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</si>
  <si>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</si>
  <si>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</si>
  <si>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</si>
  <si>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</si>
  <si>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</si>
  <si>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</si>
  <si>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</si>
  <si>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</si>
  <si>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</si>
  <si>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</si>
  <si>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</si>
  <si>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</si>
  <si>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</si>
  <si>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</si>
  <si>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</si>
  <si>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</si>
  <si>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</si>
  <si>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</si>
  <si>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</si>
  <si>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</si>
  <si>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</si>
  <si>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</si>
  <si>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</si>
  <si>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</si>
  <si>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</si>
  <si>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</si>
  <si>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</si>
  <si>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</si>
  <si>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</si>
  <si>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</si>
  <si>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</si>
  <si>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</si>
  <si>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</si>
  <si>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51874003     znalecké posudky, odměny z klinických hodnocení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</si>
  <si>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</si>
  <si>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</si>
  <si>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</si>
  <si>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</si>
  <si>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</si>
  <si>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</si>
  <si>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</si>
  <si>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</si>
  <si>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</si>
  <si>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</si>
  <si>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</si>
  <si>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</si>
  <si>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</si>
  <si>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</si>
  <si>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</si>
  <si>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</si>
  <si>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</si>
  <si>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</si>
  <si>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</si>
  <si>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</si>
  <si>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</si>
  <si>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</si>
  <si>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</si>
  <si>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</si>
  <si>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</si>
  <si>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</si>
  <si>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</si>
  <si>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</si>
  <si>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</si>
  <si>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</si>
  <si>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</si>
  <si>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</si>
  <si>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</si>
  <si>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</si>
  <si>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</si>
  <si>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</si>
  <si>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</si>
  <si>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</si>
  <si>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</si>
  <si>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</si>
  <si>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</si>
  <si>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</si>
  <si>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</si>
  <si>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</si>
  <si>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</si>
  <si>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</si>
  <si>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</si>
  <si>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</si>
  <si>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</si>
  <si>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</si>
  <si>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</si>
  <si>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</si>
  <si>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</si>
  <si>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</si>
  <si>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</si>
  <si>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</si>
  <si>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</si>
  <si>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</si>
  <si>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</si>
  <si>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</si>
  <si>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</si>
  <si>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</si>
  <si>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</si>
  <si>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55802003     DDHM - kacelářská technika (sk.V_37)</t>
  </si>
  <si>
    <t>55802004     DDHM - přepravní pouzdra pro PDS ( Potrubní poštu (sk.V_48)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</si>
  <si>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</si>
  <si>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</si>
  <si>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</si>
  <si>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</si>
  <si>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</si>
  <si>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</si>
  <si>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55828     DDNM software</t>
  </si>
  <si>
    <t>55828001     DDNM - software (sk.P_38)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</si>
  <si>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</si>
  <si>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</si>
  <si>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</si>
  <si>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</si>
  <si>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</si>
  <si>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</si>
  <si>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</si>
  <si>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</si>
  <si>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</si>
  <si>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</si>
  <si>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</si>
  <si>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</si>
  <si>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</si>
  <si>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</si>
  <si>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60241201     odmítnutí vykázané péče, receptů, poukázek PZt, Tr - ostatní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</si>
  <si>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</si>
  <si>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</si>
  <si>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</si>
  <si>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</si>
  <si>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</si>
  <si>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</si>
  <si>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</si>
  <si>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</si>
  <si>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</si>
  <si>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</si>
  <si>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</si>
  <si>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</si>
  <si>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</si>
  <si>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</si>
  <si>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</si>
  <si>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</si>
  <si>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</si>
  <si>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</si>
  <si>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</si>
  <si>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</si>
  <si>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</si>
  <si>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</si>
  <si>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</si>
  <si>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</si>
  <si>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</si>
  <si>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</si>
  <si>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</si>
  <si>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</si>
  <si>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</si>
  <si>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</si>
  <si>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</si>
  <si>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</si>
  <si>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</si>
  <si>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</si>
  <si>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</si>
  <si>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</si>
  <si>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</si>
  <si>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</si>
  <si>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</si>
  <si>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</si>
  <si>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</si>
  <si>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</si>
  <si>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</si>
  <si>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</si>
  <si>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</si>
  <si>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</si>
  <si>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</si>
  <si>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</si>
  <si>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</si>
  <si>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</si>
  <si>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</si>
  <si>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</si>
  <si>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</si>
  <si>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</si>
  <si>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</si>
  <si>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31</t>
  </si>
  <si>
    <t>TRAU: Traumatologická klinika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</si>
  <si>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</si>
  <si>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</si>
  <si>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</si>
  <si>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</si>
  <si>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</si>
  <si>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</si>
  <si>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</si>
  <si>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</si>
  <si>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</si>
  <si>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TRAU: Traumatologická klinika Celkem</t>
  </si>
  <si>
    <t>SumaKL</t>
  </si>
  <si>
    <t>3111</t>
  </si>
  <si>
    <t>TRAU: lůžkové oddělení 27</t>
  </si>
  <si>
    <t>TRAU: lůžkové oddělení 27 Celkem</t>
  </si>
  <si>
    <t>SumaNS</t>
  </si>
  <si>
    <t>mezeraNS</t>
  </si>
  <si>
    <t>3121</t>
  </si>
  <si>
    <t>TRAU: ambulance</t>
  </si>
  <si>
    <t>TRAU: ambulance Celkem</t>
  </si>
  <si>
    <t>3131</t>
  </si>
  <si>
    <t>TRAU: JIP 27</t>
  </si>
  <si>
    <t>TRAU: JIP 27 Celkem</t>
  </si>
  <si>
    <t>léky - paušál (LEK)</t>
  </si>
  <si>
    <t>O</t>
  </si>
  <si>
    <t>ACC INJEKT</t>
  </si>
  <si>
    <t>INJ SOL 5X3ML/300MG</t>
  </si>
  <si>
    <t>ACIDUM ASCORBICUM</t>
  </si>
  <si>
    <t>INJ 5X5ML</t>
  </si>
  <si>
    <t>ACIDUM FOLICUM LECIVA</t>
  </si>
  <si>
    <t>DRG 30X10MG</t>
  </si>
  <si>
    <t>P</t>
  </si>
  <si>
    <t>ACTRAPID PENFILL 100IU/ML</t>
  </si>
  <si>
    <t>INJ SOL 5X3ML</t>
  </si>
  <si>
    <t>ADRENALIN LECIVA</t>
  </si>
  <si>
    <t>INJ 5X1ML/1MG</t>
  </si>
  <si>
    <t>AESCIN-TEVA</t>
  </si>
  <si>
    <t>POR TBL FLM 30X20MG</t>
  </si>
  <si>
    <t>AGEN 5</t>
  </si>
  <si>
    <t>POR TBL NOB 30X5MG</t>
  </si>
  <si>
    <t>ALGIFEN NEO</t>
  </si>
  <si>
    <t>POR GTT SOL 1X50ML</t>
  </si>
  <si>
    <t>ALMIRAL</t>
  </si>
  <si>
    <t>INJ 10X3ML/75MG</t>
  </si>
  <si>
    <t>ALOPURINOL SANDOZ</t>
  </si>
  <si>
    <t>100MG TBL NOB 30</t>
  </si>
  <si>
    <t>100MG TBL NOB 100</t>
  </si>
  <si>
    <t>AMBROBENE 7.5MG/ML</t>
  </si>
  <si>
    <t>SOL 1X40ML</t>
  </si>
  <si>
    <t>AMBROSAN</t>
  </si>
  <si>
    <t>30MG TBL NOB 20 II</t>
  </si>
  <si>
    <t>ANOPYRIN 100MG</t>
  </si>
  <si>
    <t>TBL 60X100 MG</t>
  </si>
  <si>
    <t>APO-IBUPROFEN 400 MG</t>
  </si>
  <si>
    <t>POR TBL FLM 100X400MG</t>
  </si>
  <si>
    <t>POR TBL FLM 30X400MG</t>
  </si>
  <si>
    <t>ARDEANUTRISOL G 40</t>
  </si>
  <si>
    <t>400G/L INF SOL 20X80ML</t>
  </si>
  <si>
    <t>ASCORUTIN (BLISTR)</t>
  </si>
  <si>
    <t>TBL OBD 50</t>
  </si>
  <si>
    <t>AULIN</t>
  </si>
  <si>
    <t>POR GRA SOL30SÁČKŮ</t>
  </si>
  <si>
    <t>TBL 15X100MG</t>
  </si>
  <si>
    <t>POR TBL NOB 30X100MG</t>
  </si>
  <si>
    <t>BELODERM</t>
  </si>
  <si>
    <t>DRM CRM1X30GM 0.05%</t>
  </si>
  <si>
    <t>BELOSALIC</t>
  </si>
  <si>
    <t>DRM UNG 1X30GM</t>
  </si>
  <si>
    <t>BETALOC ZOK 100 MG</t>
  </si>
  <si>
    <t>POR TBL PRO 100X100MG</t>
  </si>
  <si>
    <t>Biopron9 tob.60</t>
  </si>
  <si>
    <t>BISOPROLOL MYLAN 5 MG</t>
  </si>
  <si>
    <t>POR TBL FLM 30X5MG</t>
  </si>
  <si>
    <t>BISOPROLOL PMCS 2,5 MG</t>
  </si>
  <si>
    <t>POR TBL NOB 30X2.5MG</t>
  </si>
  <si>
    <t>B-komplex Zentiva 30drg</t>
  </si>
  <si>
    <t>CALCIUM BIOTIKA</t>
  </si>
  <si>
    <t>INJ 10X10ML/1GM</t>
  </si>
  <si>
    <t>CELASKON</t>
  </si>
  <si>
    <t>TBL 40X100MG</t>
  </si>
  <si>
    <t>TBL 30X250MG</t>
  </si>
  <si>
    <t>CEZERA 5 MG</t>
  </si>
  <si>
    <t>CITALEC 20 ZENTIVA</t>
  </si>
  <si>
    <t>CODEIN SLOVAKOFARMA 30MG</t>
  </si>
  <si>
    <t>TBL 10X30MG-BLISTR</t>
  </si>
  <si>
    <t>CONTROLOC I.V.</t>
  </si>
  <si>
    <t>INJ PLV SOL 1X40MG</t>
  </si>
  <si>
    <t>CYCLO 3 FORT</t>
  </si>
  <si>
    <t>POR CPS DUR 30 II</t>
  </si>
  <si>
    <t>DASSELTA 5 MG</t>
  </si>
  <si>
    <t>POR TBL FLM 90X5MG</t>
  </si>
  <si>
    <t>DETRALEX</t>
  </si>
  <si>
    <t>POR TBL FLM 60</t>
  </si>
  <si>
    <t>DIAZEPAM SLOVAKOFARMA</t>
  </si>
  <si>
    <t>TBL 20X10MG</t>
  </si>
  <si>
    <t>DICLOFENAC DUO PHARMASWISS 75 MG</t>
  </si>
  <si>
    <t>POR CPS RDR 30X75MG</t>
  </si>
  <si>
    <t>DIPIDOLOR</t>
  </si>
  <si>
    <t>INJ 5X2ML 7.5MG/ML</t>
  </si>
  <si>
    <t>DIROTON PLUS H 10 MG/12,5 MG TABLETY</t>
  </si>
  <si>
    <t>POR TBL NOB 30</t>
  </si>
  <si>
    <t>DITHIADEN</t>
  </si>
  <si>
    <t>TBL 20X2MG</t>
  </si>
  <si>
    <t>DOLGIT GEL</t>
  </si>
  <si>
    <t>GEL 1X50GM</t>
  </si>
  <si>
    <t>DORETA 75 MG/650 MG</t>
  </si>
  <si>
    <t>POR TBL FLM 30</t>
  </si>
  <si>
    <t>POR TBL FLM 90</t>
  </si>
  <si>
    <t>DUPHALAC</t>
  </si>
  <si>
    <t>667MG/ML POR SOL 1X500ML HDP</t>
  </si>
  <si>
    <t>DUSPATALIN RETARD</t>
  </si>
  <si>
    <t>POR CPS RDR 30X200MG</t>
  </si>
  <si>
    <t>DZ BRAUNOL 500 ML</t>
  </si>
  <si>
    <t>DZ OCTENISEPT drm. sol. 250 ml</t>
  </si>
  <si>
    <t>DRM SOL 1X250ML</t>
  </si>
  <si>
    <t>ELOCOM</t>
  </si>
  <si>
    <t>DRM UNG 1X15GM 0.1%</t>
  </si>
  <si>
    <t>EMLA KREM 5%</t>
  </si>
  <si>
    <t>CRM 1X30GM</t>
  </si>
  <si>
    <t>ENAP 20MG</t>
  </si>
  <si>
    <t>TBL 30X20MG</t>
  </si>
  <si>
    <t>ENDIARON</t>
  </si>
  <si>
    <t>POR TBL FLM 10X250MG</t>
  </si>
  <si>
    <t>ENTEROL</t>
  </si>
  <si>
    <t>POR CPS DUR10X250MG</t>
  </si>
  <si>
    <t>POR CPS DUR 30X250MG</t>
  </si>
  <si>
    <t>ERDOMED</t>
  </si>
  <si>
    <t>POR CPS DUR 60X300MG</t>
  </si>
  <si>
    <t>Espumisan cps.100x40mg-blistr</t>
  </si>
  <si>
    <t>0057585</t>
  </si>
  <si>
    <t>EUPHYLLIN CR N 300</t>
  </si>
  <si>
    <t>POR CPS PRO 50X300MG</t>
  </si>
  <si>
    <t>EUTHYROX 150</t>
  </si>
  <si>
    <t>TBL 100X150RG</t>
  </si>
  <si>
    <t>EUTHYROX 88 MIKROGRAMŮ</t>
  </si>
  <si>
    <t>POR TBL NOB 100X88RG II</t>
  </si>
  <si>
    <t>FASTUM GEL</t>
  </si>
  <si>
    <t>DRM GEL 1X100GM</t>
  </si>
  <si>
    <t>FRAXIPARIN MULTI</t>
  </si>
  <si>
    <t>INJ 10X5ML/47.5KU</t>
  </si>
  <si>
    <t>FRAXIPARINE</t>
  </si>
  <si>
    <t>INJ SOL 10X0.6ML</t>
  </si>
  <si>
    <t>INJ SOL 10X0.4ML</t>
  </si>
  <si>
    <t>FURORESE 125</t>
  </si>
  <si>
    <t>TBL 30X125MG</t>
  </si>
  <si>
    <t>FUROSEMID ACCORD</t>
  </si>
  <si>
    <t>10MG/ML INJ/INF SOL 10X2ML</t>
  </si>
  <si>
    <t>GLUKÓZA 10 BRAUN</t>
  </si>
  <si>
    <t>INF SOL 10X500ML-PE</t>
  </si>
  <si>
    <t>GLUKÓZA 5 BRAUN</t>
  </si>
  <si>
    <t>GUAJACURAN</t>
  </si>
  <si>
    <t>DRG 30X200MG-BLISTR</t>
  </si>
  <si>
    <t>GUAJACURAN « 5 % INJ</t>
  </si>
  <si>
    <t>HELICID 20 ZENTIVA</t>
  </si>
  <si>
    <t>POR CPS ETD 28X20MG</t>
  </si>
  <si>
    <t>HEPARIN LECIVA</t>
  </si>
  <si>
    <t>INJ 1X10ML/50KU</t>
  </si>
  <si>
    <t>HIRUDOID</t>
  </si>
  <si>
    <t>DRM CRM 1X40GM</t>
  </si>
  <si>
    <t>DRM GEL 1X40GM</t>
  </si>
  <si>
    <t>HUMULIN R 100 M.J./ML</t>
  </si>
  <si>
    <t>INJ 1X10ML/1KU</t>
  </si>
  <si>
    <t>HYDROCORTISON VUAB 100 MG</t>
  </si>
  <si>
    <t>INJ PLV SOL 1X100MG</t>
  </si>
  <si>
    <t>CHLORID SODNÝ 0,9% BRAUN</t>
  </si>
  <si>
    <t>INF SOL 20X100MLPELAH</t>
  </si>
  <si>
    <t>INF SOL 10X250MLPELAH</t>
  </si>
  <si>
    <t>INF SOL 10X500MLPELAH</t>
  </si>
  <si>
    <t>IMACORT</t>
  </si>
  <si>
    <t>10MG/G+2,5MG/G+5MG/G CRM 20G</t>
  </si>
  <si>
    <t>IMUNOR</t>
  </si>
  <si>
    <t>LYO 4X10MG</t>
  </si>
  <si>
    <t>INDAPAMID PMCS 2,5 MG</t>
  </si>
  <si>
    <t>INDOMETACIN 50 BERLIN-CHEMIE</t>
  </si>
  <si>
    <t>SUP 10X50MG</t>
  </si>
  <si>
    <t>INHIBACE 2.5 MG</t>
  </si>
  <si>
    <t>POR TBL FLM28X2.5MG</t>
  </si>
  <si>
    <t>INJ PROCAINII CHLORATI 0,2% ARD 10x200ml</t>
  </si>
  <si>
    <t>2MG/ML INJ SOL 10X200ML</t>
  </si>
  <si>
    <t>INJ PROCAINII CHLORATI 0,2% ARD 10x500ml</t>
  </si>
  <si>
    <t>2MG/ML INJ SOL 10X500ML</t>
  </si>
  <si>
    <t>ISOPTIN SR 240 MG</t>
  </si>
  <si>
    <t>POR TBL PRO 30X240MG</t>
  </si>
  <si>
    <t>JOX SPR 30ML</t>
  </si>
  <si>
    <t>KALIUMCHLORID 7.45% BRAUN</t>
  </si>
  <si>
    <t>INF CNC SOL 20X20ML</t>
  </si>
  <si>
    <t>KANAVIT</t>
  </si>
  <si>
    <t>GTT 1X5ML 20MG/ML</t>
  </si>
  <si>
    <t>KL BALS.VISNEVSKI 100G</t>
  </si>
  <si>
    <t>KL ETHANOL.C.BENZINO 75G</t>
  </si>
  <si>
    <t>KL MS HYDROG.PEROX. 3% 500g</t>
  </si>
  <si>
    <t>KL PRIPRAVEK</t>
  </si>
  <si>
    <t>KL SIGNATURY</t>
  </si>
  <si>
    <t>KL SOL.ACIDI BORICI 3%,100G</t>
  </si>
  <si>
    <t>FAGRON, KULICH</t>
  </si>
  <si>
    <t>KL SOL.HYD.PEROX.3% 100G</t>
  </si>
  <si>
    <t>KL SOL.NOVIKOV SINE V.N. 20G</t>
  </si>
  <si>
    <t>KL SUPPOSITORIA</t>
  </si>
  <si>
    <t>LANTUS 100 IU/ML</t>
  </si>
  <si>
    <t>INJ SOL 5X3ML - CA</t>
  </si>
  <si>
    <t>LEVEMIR 100 U/ML (PENFILL)</t>
  </si>
  <si>
    <t>LEVOPRONT KAPKY</t>
  </si>
  <si>
    <t>POR GTT SOL 1X15ML II</t>
  </si>
  <si>
    <t>LEXAURIN 1,5</t>
  </si>
  <si>
    <t>POR TBL NOB 30X1.5MG</t>
  </si>
  <si>
    <t>LEXAURIN 3</t>
  </si>
  <si>
    <t>3MG TBL NOB 30</t>
  </si>
  <si>
    <t>LOKREN 20 MG</t>
  </si>
  <si>
    <t>POR TBL FLM 28X20MG</t>
  </si>
  <si>
    <t>LOPERON CPS</t>
  </si>
  <si>
    <t>POR CPS DUR 20X2MG</t>
  </si>
  <si>
    <t>MAGNESII LACTICI 0,5 TBL. MEDICAMENTA</t>
  </si>
  <si>
    <t>TBL NOB 100X0,5GM</t>
  </si>
  <si>
    <t>MAGNESIUM SULFURICUM BIOTIKA</t>
  </si>
  <si>
    <t>INJ 5X10ML 10%</t>
  </si>
  <si>
    <t>MARCAINE 0.5%</t>
  </si>
  <si>
    <t>INJ SOL5X20ML/100MG</t>
  </si>
  <si>
    <t>MYDOCALM 150MG</t>
  </si>
  <si>
    <t>TBL OBD 30X150MG</t>
  </si>
  <si>
    <t>NASIVIN 0,05%</t>
  </si>
  <si>
    <t>NAS GTT SOL 10ML</t>
  </si>
  <si>
    <t>NASIVIN SENSITIVE 0,05%</t>
  </si>
  <si>
    <t>NAS SPR SOL 1X10ML/5MG</t>
  </si>
  <si>
    <t>NATRIUM SALICYLICUM BIOTIKA</t>
  </si>
  <si>
    <t>INJ 10X10ML 10%</t>
  </si>
  <si>
    <t>NEODOLPASSE</t>
  </si>
  <si>
    <t>INF 10X250ML</t>
  </si>
  <si>
    <t>NEURONTIN 100MG</t>
  </si>
  <si>
    <t>CPS 100X100MG</t>
  </si>
  <si>
    <t>NEURONTIN 300MG</t>
  </si>
  <si>
    <t>CPS 50X300MG</t>
  </si>
  <si>
    <t>NITRESAN 20 MG</t>
  </si>
  <si>
    <t>POR TBL NOB 30X20MG</t>
  </si>
  <si>
    <t>NO-SPA</t>
  </si>
  <si>
    <t>POR TBL NOB 24X40MG</t>
  </si>
  <si>
    <t>NOVALGIN</t>
  </si>
  <si>
    <t>TBL OBD 20X500MG</t>
  </si>
  <si>
    <t>INJ 5X5ML/2500MG</t>
  </si>
  <si>
    <t>NOVORAPID PENFILL 100 U/ML</t>
  </si>
  <si>
    <t>OPHTHALMO-SEPTONEX</t>
  </si>
  <si>
    <t>UNG OPH 1X5GM</t>
  </si>
  <si>
    <t>OXAZEPAM TBL.20X10MG</t>
  </si>
  <si>
    <t>TBL 20X10MG(BLISTR)</t>
  </si>
  <si>
    <t>PARACETAMOL KABI 10MG/ML</t>
  </si>
  <si>
    <t>INF SOL 10X100ML/1000MG</t>
  </si>
  <si>
    <t>PARALEN 500</t>
  </si>
  <si>
    <t>POR TBL NOB 24X500MG</t>
  </si>
  <si>
    <t>PARALEN PLUS</t>
  </si>
  <si>
    <t>TBL OBD 24</t>
  </si>
  <si>
    <t>PHENAEMAL 0,1</t>
  </si>
  <si>
    <t>TBL 50X100MG</t>
  </si>
  <si>
    <t>PREDNISON 5 LECIVA</t>
  </si>
  <si>
    <t>TBL 20X5MG</t>
  </si>
  <si>
    <t xml:space="preserve">PREGABALIN TEVA 150MG </t>
  </si>
  <si>
    <t>CPS DUR 14</t>
  </si>
  <si>
    <t xml:space="preserve">PREGABALIN TEVA 75MG </t>
  </si>
  <si>
    <t>PRESTANCE 5 MG/10 MG</t>
  </si>
  <si>
    <t>PRESTARIUM NEO</t>
  </si>
  <si>
    <t>PRESTARIUM NEO FORTE</t>
  </si>
  <si>
    <t>POR TBL FLM 30X10MG</t>
  </si>
  <si>
    <t>RINGERUV ROZTOK BRAUN</t>
  </si>
  <si>
    <t>INF 10X1000ML(LDPE)</t>
  </si>
  <si>
    <t>RIVOTRIL 2 MG</t>
  </si>
  <si>
    <t>TBL 30X2MG</t>
  </si>
  <si>
    <t>ROCALTROL 0.25 MCG</t>
  </si>
  <si>
    <t>POR CPSMOL30X0.25RG</t>
  </si>
  <si>
    <t>SANORIN 0.5 PM</t>
  </si>
  <si>
    <t>SPR NAS SOL 1X10ML</t>
  </si>
  <si>
    <t>SINECOD</t>
  </si>
  <si>
    <t>0,15% SIR 200ML</t>
  </si>
  <si>
    <t>SOLU-MEDROL</t>
  </si>
  <si>
    <t>INJ SIC 1X40MG+1ML</t>
  </si>
  <si>
    <t>SORBIFER DURULES</t>
  </si>
  <si>
    <t>POR TBL FLM 100X100MG</t>
  </si>
  <si>
    <t>SULFASALAZIN K</t>
  </si>
  <si>
    <t>TBL 50X500MG</t>
  </si>
  <si>
    <t>SUPPOSITORIA GLYCERINI LECIVA</t>
  </si>
  <si>
    <t>SUP 10X2.35GM</t>
  </si>
  <si>
    <t>SYNTOPHYLLIN</t>
  </si>
  <si>
    <t>INJ 5X10ML/240MG</t>
  </si>
  <si>
    <t>TIAPRIDAL</t>
  </si>
  <si>
    <t>POR TBLNOB 50X100MG</t>
  </si>
  <si>
    <t>INJ SOL 12X2ML/100MG</t>
  </si>
  <si>
    <t>TOBRADEX</t>
  </si>
  <si>
    <t>3MG/G+1MG/G OPH UNG 3,5G</t>
  </si>
  <si>
    <t>3MG/ML+1MG/ML OPH GTT SUS 1X5ML</t>
  </si>
  <si>
    <t>TRALGIT</t>
  </si>
  <si>
    <t>POR CPS DUR 20X50MG</t>
  </si>
  <si>
    <t>TRALGIT SR 100</t>
  </si>
  <si>
    <t>POR TBL RET30X100MG</t>
  </si>
  <si>
    <t>TRIAMCINOLON TEVA</t>
  </si>
  <si>
    <t>DRM EML 1X30GM</t>
  </si>
  <si>
    <t>TULIP 10 MG POTAHOVANÉ TABLETY</t>
  </si>
  <si>
    <t>POR TBL FLM 90X10MG</t>
  </si>
  <si>
    <t>TULIP 20 MG POTAHOVANÉ TABLETY</t>
  </si>
  <si>
    <t>POR TBL FLM 90X20MG</t>
  </si>
  <si>
    <t>XADOS 20 MG TABLETY</t>
  </si>
  <si>
    <t>ZODAC</t>
  </si>
  <si>
    <t>TBL OBD 30X10MG</t>
  </si>
  <si>
    <t>ZOLPIDEM MYLAN</t>
  </si>
  <si>
    <t>POR TBL FLM 20X10MG</t>
  </si>
  <si>
    <t>ZOXON 2</t>
  </si>
  <si>
    <t>ZYLLT 75 MG</t>
  </si>
  <si>
    <t>POR TBL FLM 28X75MG</t>
  </si>
  <si>
    <t>léky - parenterální výživa (LEK)</t>
  </si>
  <si>
    <t>NUTRIFLEX PERI</t>
  </si>
  <si>
    <t>INF SOL 5X2000ML</t>
  </si>
  <si>
    <t>léky - antibiotika (LEK)</t>
  </si>
  <si>
    <t>AMOKSIKLAV</t>
  </si>
  <si>
    <t>TBL OBD 21X625MG</t>
  </si>
  <si>
    <t>AMOKSIKLAV 1 G</t>
  </si>
  <si>
    <t>POR TBL FLM 21X1GM</t>
  </si>
  <si>
    <t>AMOKSIKLAV 1.2GM</t>
  </si>
  <si>
    <t>INJ SIC 5X1.2GM</t>
  </si>
  <si>
    <t>AXETINE 1,5GM</t>
  </si>
  <si>
    <t>INJ SIC 10X1.5GM</t>
  </si>
  <si>
    <t>AZEPO 1 G</t>
  </si>
  <si>
    <t>INJ+INF PLV SOL 10X1GM</t>
  </si>
  <si>
    <t>BELOGENT MAST</t>
  </si>
  <si>
    <t>UNG 1X30GM</t>
  </si>
  <si>
    <t>BISEPTOL 480</t>
  </si>
  <si>
    <t>INJ 10X5ML</t>
  </si>
  <si>
    <t>CEFTAZIDIM KABI 2 GM</t>
  </si>
  <si>
    <t>INJ+INF PLV SOL 10X2GM</t>
  </si>
  <si>
    <t>CIPLOX 500</t>
  </si>
  <si>
    <t>TBL OBD 10X500MG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</si>
  <si>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</si>
  <si>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</si>
  <si>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</si>
  <si>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</si>
  <si>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</si>
  <si>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1 000 000 MEZINÁRODNÍCH JEDNOTEK</t>
  </si>
  <si>
    <t>1000000IU INJ PLV SOL/SOL NEB 10X1MIU</t>
  </si>
  <si>
    <t>DALACIN C 300 MG</t>
  </si>
  <si>
    <t>POR CPS DUR 16X300MG</t>
  </si>
  <si>
    <t>DOXYBENE 200 MG TABLETY</t>
  </si>
  <si>
    <t>POR TBL NOB10X200MG</t>
  </si>
  <si>
    <t>FRAMYKOIN</t>
  </si>
  <si>
    <t>UNG 1X10GM</t>
  </si>
  <si>
    <t>KLACID 500</t>
  </si>
  <si>
    <t>POR TBL FLM 14X500MG</t>
  </si>
  <si>
    <t>METRONIDAZOL 500MG BRAUN</t>
  </si>
  <si>
    <t>INJ 10X100ML(LDPE)</t>
  </si>
  <si>
    <t>OPHTHALMO-FRAMYKOIN</t>
  </si>
  <si>
    <t>PIPERACILLIN/TAZOBACTAM KABI 4 G/0,5 G</t>
  </si>
  <si>
    <t>INF PLV SOL 10X4.5GM</t>
  </si>
  <si>
    <t>SEFOTAK 1 G</t>
  </si>
  <si>
    <t>INJ PLV SOL 1X1GM</t>
  </si>
  <si>
    <t>SUMETROLIM</t>
  </si>
  <si>
    <t>TBL 20X480MG</t>
  </si>
  <si>
    <t>UNASYN</t>
  </si>
  <si>
    <t>INJ PLV SOL 1X1.5GM</t>
  </si>
  <si>
    <t>POR TBL FLM12X375MG</t>
  </si>
  <si>
    <t>VANCOMYCIN MYLAN 1000 MG</t>
  </si>
  <si>
    <t>INF PLV SOL 1X1GM</t>
  </si>
  <si>
    <t>VULMIZOLIN 1,0</t>
  </si>
  <si>
    <t>INJ PLV SOL 10X1GM</t>
  </si>
  <si>
    <t>XORIMAX 500 MG POTAH.TABLETY</t>
  </si>
  <si>
    <t>PORTBLFLM10X500MG</t>
  </si>
  <si>
    <t>XORIMAX 500 MG POTAHOVANÉ TABLETY</t>
  </si>
  <si>
    <t>POR TBL FLM 16X500MG</t>
  </si>
  <si>
    <t>ZERBAXA</t>
  </si>
  <si>
    <t>1G/0,5G INF PLV CSL 10</t>
  </si>
  <si>
    <t>ZYVOXID</t>
  </si>
  <si>
    <t>INF SOL 10X300ML</t>
  </si>
  <si>
    <t>léky - antimykotika (LEK)</t>
  </si>
  <si>
    <t>CANESTEN KRÉM</t>
  </si>
  <si>
    <t>CRM 1X20GM/200MG</t>
  </si>
  <si>
    <t>APAURIN</t>
  </si>
  <si>
    <t>INJ 10X2ML/10MG</t>
  </si>
  <si>
    <t>AQUA PRO INJECTIONE BRAUN</t>
  </si>
  <si>
    <t>INJ SOL 20X10ML-PLA</t>
  </si>
  <si>
    <t>BETADINE</t>
  </si>
  <si>
    <t>UNG 1X20GM</t>
  </si>
  <si>
    <t>DEPO-MEDROL</t>
  </si>
  <si>
    <t>INJ 1X1ML/40MG</t>
  </si>
  <si>
    <t>DZ BRAUNOL 1 L</t>
  </si>
  <si>
    <t>KL ETHER LÉKOPISNÝ 1000 ml Fagron, Kulich</t>
  </si>
  <si>
    <t>UN 1155</t>
  </si>
  <si>
    <t>KL SOL.NOVIKOV 10G</t>
  </si>
  <si>
    <t>KL ZASYP NA RANY 100G</t>
  </si>
  <si>
    <t>MESOCAIN</t>
  </si>
  <si>
    <t>INJ 10X10ML 1%</t>
  </si>
  <si>
    <t>GEL 1X20GM</t>
  </si>
  <si>
    <t>VENTOLIN INHALER N</t>
  </si>
  <si>
    <t>INHSUSPSS200X100RG</t>
  </si>
  <si>
    <t>VENTOLIN ROZTOK K INHALACI</t>
  </si>
  <si>
    <t>INH SOL1X20ML/120MG</t>
  </si>
  <si>
    <t>AGEN 10</t>
  </si>
  <si>
    <t>POR TBL NOB 30X10MG</t>
  </si>
  <si>
    <t>AMBROBENE</t>
  </si>
  <si>
    <t>INJ 5X2ML/15MG</t>
  </si>
  <si>
    <t>AMBROBENE 75 MG</t>
  </si>
  <si>
    <t>POR CPS PRO 20X75MG</t>
  </si>
  <si>
    <t>AMICLOTON</t>
  </si>
  <si>
    <t>TBL 30</t>
  </si>
  <si>
    <t>ANESIA 10MG/ML</t>
  </si>
  <si>
    <t>INJ+INF EML 1X100ML</t>
  </si>
  <si>
    <t>TBL 20X100MG</t>
  </si>
  <si>
    <t>PAR LQF 20X100ML-PE</t>
  </si>
  <si>
    <t>BERODUAL</t>
  </si>
  <si>
    <t>INH LIQ 1X20ML</t>
  </si>
  <si>
    <t>POR TBL NOB 28X480MG</t>
  </si>
  <si>
    <t>BURONIL 25 MG</t>
  </si>
  <si>
    <t>POR TBL OBD 50X25MG</t>
  </si>
  <si>
    <t>CORDARONE</t>
  </si>
  <si>
    <t>POR TBL NOB30X200MG</t>
  </si>
  <si>
    <t>INJ SOL 6X3ML/150MG</t>
  </si>
  <si>
    <t>DEGAN</t>
  </si>
  <si>
    <t>INJ 50X2ML/10MG</t>
  </si>
  <si>
    <t>DEPAKINE</t>
  </si>
  <si>
    <t>INJ PSO LQF 4X4ML/400MG</t>
  </si>
  <si>
    <t>DEXAMED</t>
  </si>
  <si>
    <t>INJ 10X2ML/8MG</t>
  </si>
  <si>
    <t>DICLOFENAC AL RETARD</t>
  </si>
  <si>
    <t>TBL OBD 50X100MG</t>
  </si>
  <si>
    <t>DICYNONE 250</t>
  </si>
  <si>
    <t>INJ SOL 4X2ML/250MG</t>
  </si>
  <si>
    <t>DOLMINA 100 SR</t>
  </si>
  <si>
    <t>POR TBL PRO 20X100MG</t>
  </si>
  <si>
    <t>EBRANTIL I.V.50</t>
  </si>
  <si>
    <t>INJ SOL 5X10ML/50MG</t>
  </si>
  <si>
    <t>ERDOMED 300MG</t>
  </si>
  <si>
    <t>CPS 20X300MG</t>
  </si>
  <si>
    <t>ESPUMISAN</t>
  </si>
  <si>
    <t>PORCPSMOL50X40MG-BL</t>
  </si>
  <si>
    <t>ESSENTIALE FORTE N</t>
  </si>
  <si>
    <t>POR CPS DUR 50</t>
  </si>
  <si>
    <t>EUTHYROX 50</t>
  </si>
  <si>
    <t>TBL 100X50RG</t>
  </si>
  <si>
    <t>FURON</t>
  </si>
  <si>
    <t>TBL 50X40MG</t>
  </si>
  <si>
    <t>GERATAM 3 G</t>
  </si>
  <si>
    <t>INJ SOL 4X15ML/3GM</t>
  </si>
  <si>
    <t>GLUCOPHAGE 1000 MG</t>
  </si>
  <si>
    <t>POR TBLFLM60X1000MG</t>
  </si>
  <si>
    <t>HALOPERIDOL</t>
  </si>
  <si>
    <t>INJ 5X1ML/5MG</t>
  </si>
  <si>
    <t>POR CPS ETD 14X20MG</t>
  </si>
  <si>
    <t>INF SOL 10X1000MLPLAH</t>
  </si>
  <si>
    <t>IMODIUM</t>
  </si>
  <si>
    <t>2MG CPS DUR 20</t>
  </si>
  <si>
    <t>INFADOLAN</t>
  </si>
  <si>
    <t>IR OG. OPHTHALMO-SEPTONEX</t>
  </si>
  <si>
    <t>GTT OPH 1X10ML</t>
  </si>
  <si>
    <t>IRUXOL MONO</t>
  </si>
  <si>
    <t>DRM UNG 1X10GM</t>
  </si>
  <si>
    <t>JODID 100</t>
  </si>
  <si>
    <t>TBL 100</t>
  </si>
  <si>
    <t>KALIUM CHLORATUM BIOMEDICA</t>
  </si>
  <si>
    <t>POR TBLFLM100X500MG</t>
  </si>
  <si>
    <t>KALIUM CHLORATUM LECIVA 7.5%</t>
  </si>
  <si>
    <t>INJ 5X10ML 7.5%</t>
  </si>
  <si>
    <t>Klysma salinické 135ml</t>
  </si>
  <si>
    <t>Lactobacillus acidophil.cps.75 bez laktózy</t>
  </si>
  <si>
    <t>LETROX 75</t>
  </si>
  <si>
    <t>POR TBL NOB 100X75MCG II</t>
  </si>
  <si>
    <t>TBL NOB 50X0,5GM</t>
  </si>
  <si>
    <t>MAGNOSOLV</t>
  </si>
  <si>
    <t>GRA 30X6.1GM(SACKY)</t>
  </si>
  <si>
    <t>MINIDIAB</t>
  </si>
  <si>
    <t>NORADRENALIN LECIVA</t>
  </si>
  <si>
    <t>INJ 10X2ML/1000MG</t>
  </si>
  <si>
    <t>POR TBL NOB 12X500MG</t>
  </si>
  <si>
    <t>PICOPREP PRÁŠEK PRO PŘÍPRAVU PERORÁLNÍHO ROZTOKU</t>
  </si>
  <si>
    <t>POR PLV SOL 2</t>
  </si>
  <si>
    <t>PRESTANCE 5 MG/5 MG</t>
  </si>
  <si>
    <t>PROPOFOL 1% MCT/LCT FRESENIUS</t>
  </si>
  <si>
    <t>INJ EML 10X100ML</t>
  </si>
  <si>
    <t>PYRIDOXIN LÉČIVA TBL</t>
  </si>
  <si>
    <t xml:space="preserve">POR TBL NOB 20X20MG </t>
  </si>
  <si>
    <t>RINGERFUNDIN B.BRAUN</t>
  </si>
  <si>
    <t>INF SOL 10X500ML PE</t>
  </si>
  <si>
    <t>INF SOL10X1000ML PE</t>
  </si>
  <si>
    <t>TBL FLM 60X320MG/60MG</t>
  </si>
  <si>
    <t>STADAPRESS 20/12,5 MG</t>
  </si>
  <si>
    <t>TBL FLM 30X20MG/12,5MG</t>
  </si>
  <si>
    <t>TRITACE 5</t>
  </si>
  <si>
    <t>TBL 30X5MG</t>
  </si>
  <si>
    <t>UTROGESTAN</t>
  </si>
  <si>
    <t>CPS 30X100MG</t>
  </si>
  <si>
    <t>VALSACOMBI 160 MG/12,5 MG</t>
  </si>
  <si>
    <t>POR TBL FLM 28</t>
  </si>
  <si>
    <t>VASOCARDIN 100</t>
  </si>
  <si>
    <t>POR TBL NOB 50X100MG</t>
  </si>
  <si>
    <t>ZENARO 5 MG</t>
  </si>
  <si>
    <t>TBL FLM 50X5MG IV</t>
  </si>
  <si>
    <t>léky - enterální výživa (LEK)</t>
  </si>
  <si>
    <t>NUTRIDRINK S PŘÍCHUTÍ BANÁNOVOU</t>
  </si>
  <si>
    <t>POR SOL 1X200ML</t>
  </si>
  <si>
    <t>NUTRIDRINK S PŘÍCHUTÍ ČOKOLÁDOVOU</t>
  </si>
  <si>
    <t>POR SOL 4X200ML</t>
  </si>
  <si>
    <t>NUTRIDRINK S PŘÍCHUTÍ VANILKOVOU</t>
  </si>
  <si>
    <t>NUTRISON</t>
  </si>
  <si>
    <t>POR SOL 1X500ML</t>
  </si>
  <si>
    <t>léky - krev.deriváty ZUL (TO)</t>
  </si>
  <si>
    <t>HAEMOCOMPLETTAN P</t>
  </si>
  <si>
    <t>20MG/ML INJ/INF PLV SOL 1X1000MG</t>
  </si>
  <si>
    <t>ARCHIFAR 1 G</t>
  </si>
  <si>
    <t>DEOXYMYKOIN</t>
  </si>
  <si>
    <t>TBL 10X100MG</t>
  </si>
  <si>
    <t>PAMYCON NA PŘÍPRAVU KAPEK</t>
  </si>
  <si>
    <t>DRM PLV SOL 1X1LAH</t>
  </si>
  <si>
    <t>TOBREX</t>
  </si>
  <si>
    <t>GTT OPH 5ML 3MG/1ML</t>
  </si>
  <si>
    <t>TYGACIL 50 MG</t>
  </si>
  <si>
    <t>INF PLV SOL 10X50MG/5ML</t>
  </si>
  <si>
    <t>FLUCONAZOL KABI 2 MG/ML</t>
  </si>
  <si>
    <t>INF SOL 10X100ML/200MG</t>
  </si>
  <si>
    <t>INF SOL 10X200ML/400MG</t>
  </si>
  <si>
    <t>3121 - TRAU: ambulance</t>
  </si>
  <si>
    <t>3111 - TRAU: lůžkové oddělení 27</t>
  </si>
  <si>
    <t>3131 - TRAU: JIP 27</t>
  </si>
  <si>
    <t>A02BC02 - PANTOPRAZOL</t>
  </si>
  <si>
    <t>B01AB06 - NADROPARIN</t>
  </si>
  <si>
    <t>B01AC04 - KLOPIDOGREL</t>
  </si>
  <si>
    <t>C01BD01 - AMIODARON</t>
  </si>
  <si>
    <t>C02CA04 - DOXAZOSIN</t>
  </si>
  <si>
    <t>C03CA01 - FUROSEMID</t>
  </si>
  <si>
    <t>C05BA01 - ORGANO-HEPARINOID</t>
  </si>
  <si>
    <t>C07AB02 - METOPROLOL</t>
  </si>
  <si>
    <t>C07AB05 - BETAXOLOL</t>
  </si>
  <si>
    <t>C07AB07 - BISOPROLOL</t>
  </si>
  <si>
    <t>C08CA01 - AMLODIPIN</t>
  </si>
  <si>
    <t>C08CA08 - NITRENDIPIN</t>
  </si>
  <si>
    <t>C08DA01 - VERAPAMIL</t>
  </si>
  <si>
    <t>C09AA04 - PERINDOPRIL</t>
  </si>
  <si>
    <t>C09AA05 - RAMIPRIL</t>
  </si>
  <si>
    <t>C09BB04 - PERINDOPRIL A AMLODIPIN</t>
  </si>
  <si>
    <t>C09DA03 - VALSARTAN A DIURETIKA</t>
  </si>
  <si>
    <t>C10AA05 - ATORVASTATIN</t>
  </si>
  <si>
    <t>H02AB04 - METHYLPREDNISOLON</t>
  </si>
  <si>
    <t>J01AA12 - TIGECYKLIN</t>
  </si>
  <si>
    <t>J01DC02 - CEFUROXIM</t>
  </si>
  <si>
    <t>J01DD01 - CEFOTAXIM</t>
  </si>
  <si>
    <t>J01DH02 - MEROPENEM</t>
  </si>
  <si>
    <t>J01EE01 - SULFAMETHOXAZOL A TRIMETHOPRIM</t>
  </si>
  <si>
    <t>J01FF01 - KLINDAMYCIN</t>
  </si>
  <si>
    <t>J01XA01 - VANKOMYCIN</t>
  </si>
  <si>
    <t>J01XD01 - METRONIDAZOL</t>
  </si>
  <si>
    <t>J01XX08 - LINEZOLID</t>
  </si>
  <si>
    <t>J02AC01 - FLUKONAZOL</t>
  </si>
  <si>
    <t>M01AX17 - NIMESULID</t>
  </si>
  <si>
    <t>M04AA01 - ALOPURINOL</t>
  </si>
  <si>
    <t>N01AX10 - PROPOFOL</t>
  </si>
  <si>
    <t>N02BB02 - SODNÁ SŮL METAMIZOLU</t>
  </si>
  <si>
    <t>N02BE01 - PARACETAMOL</t>
  </si>
  <si>
    <t>N03AG01 - KYSELINA VALPROOVÁ</t>
  </si>
  <si>
    <t>N03AX16 - PREGABALIN</t>
  </si>
  <si>
    <t>N05CF02 - ZOLPIDEM</t>
  </si>
  <si>
    <t>N06AB04 - CITALOPRAM</t>
  </si>
  <si>
    <t>R03AC02 - SALBUTAMOL</t>
  </si>
  <si>
    <t>R05CB06 - AMBROXOL</t>
  </si>
  <si>
    <t>R06AE07 - CETIRIZIN</t>
  </si>
  <si>
    <t>R06AE09 - LEVOCETIRIZIN</t>
  </si>
  <si>
    <t>R06AX27 - DESLORATADIN</t>
  </si>
  <si>
    <t>V06XX - POTRAVINY PRO ZVLÁŠTNÍ LÉKAŘSKÉ ÚČELY (PZLÚ)</t>
  </si>
  <si>
    <t>J01CR02 - AMOXICILIN A  INHIBITOR BETA-LAKTAMASY</t>
  </si>
  <si>
    <t>A06AD11 - LAKTULOSA</t>
  </si>
  <si>
    <t>A10AE05 - INSULIN DETEMIR</t>
  </si>
  <si>
    <t>A10AB05 - INSULIN ASPART</t>
  </si>
  <si>
    <t>J01CR05 - PIPERACILIN A  INHIBITOR BETA-LAKTAMASY</t>
  </si>
  <si>
    <t>H03AA01 - SODNÁ SŮL LEVOTHYROXINU</t>
  </si>
  <si>
    <t>A10AB01 - LIDSKÝ INSULIN</t>
  </si>
  <si>
    <t>A02BC02</t>
  </si>
  <si>
    <t>214427</t>
  </si>
  <si>
    <t>40MG INJ PLV SOL 1</t>
  </si>
  <si>
    <t>A06AD11</t>
  </si>
  <si>
    <t>215715</t>
  </si>
  <si>
    <t>667G/L POR SOL 1X500ML II</t>
  </si>
  <si>
    <t>A10AB01</t>
  </si>
  <si>
    <t>26486</t>
  </si>
  <si>
    <t>ACTRAPID PENFILL</t>
  </si>
  <si>
    <t>100IU/ML INJ SOL 5X3ML</t>
  </si>
  <si>
    <t>A10AB05</t>
  </si>
  <si>
    <t>26789</t>
  </si>
  <si>
    <t>NOVORAPID PENFILL</t>
  </si>
  <si>
    <t>100U/ML INJ SOL 5X3ML</t>
  </si>
  <si>
    <t>A10AE05</t>
  </si>
  <si>
    <t>28148</t>
  </si>
  <si>
    <t>LEVEMIR PENFILL</t>
  </si>
  <si>
    <t>B01AB06</t>
  </si>
  <si>
    <t>213477</t>
  </si>
  <si>
    <t>9500IU/ML INJ SOL 10X5ML</t>
  </si>
  <si>
    <t>213489</t>
  </si>
  <si>
    <t>9500IU/ML INJ SOL ISP 10X0,6ML</t>
  </si>
  <si>
    <t>213494</t>
  </si>
  <si>
    <t>9500IU/ML INJ SOL ISP 10X0,4ML</t>
  </si>
  <si>
    <t>B01AC04</t>
  </si>
  <si>
    <t>149480</t>
  </si>
  <si>
    <t>ZYLLT</t>
  </si>
  <si>
    <t>75MG TBL FLM 28</t>
  </si>
  <si>
    <t>C02CA04</t>
  </si>
  <si>
    <t>45214</t>
  </si>
  <si>
    <t>2MG TBL NOB 30</t>
  </si>
  <si>
    <t>C03CA01</t>
  </si>
  <si>
    <t>214036</t>
  </si>
  <si>
    <t>56807</t>
  </si>
  <si>
    <t>125MG TBL NOB 30</t>
  </si>
  <si>
    <t>C05BA01</t>
  </si>
  <si>
    <t>100304</t>
  </si>
  <si>
    <t>300MG/100G GEL 40G</t>
  </si>
  <si>
    <t>100308</t>
  </si>
  <si>
    <t>300MG/100G CRM 40G</t>
  </si>
  <si>
    <t>C07AB02</t>
  </si>
  <si>
    <t>49941</t>
  </si>
  <si>
    <t>BETALOC ZOK</t>
  </si>
  <si>
    <t>100MG TBL PRO 100</t>
  </si>
  <si>
    <t>C07AB05</t>
  </si>
  <si>
    <t>49909</t>
  </si>
  <si>
    <t>LOKREN</t>
  </si>
  <si>
    <t>20MG TBL FLM 28</t>
  </si>
  <si>
    <t>C07AB07</t>
  </si>
  <si>
    <t>158692</t>
  </si>
  <si>
    <t>BISOPROLOL MYLAN</t>
  </si>
  <si>
    <t>5MG TBL FLM 30</t>
  </si>
  <si>
    <t>199671</t>
  </si>
  <si>
    <t>BISOPROLOL PMCS</t>
  </si>
  <si>
    <t>2,5MG TBL NOB 30</t>
  </si>
  <si>
    <t>C08CA01</t>
  </si>
  <si>
    <t>2945</t>
  </si>
  <si>
    <t>AGEN</t>
  </si>
  <si>
    <t>5MG TBL NOB 30</t>
  </si>
  <si>
    <t>C08CA08</t>
  </si>
  <si>
    <t>111902</t>
  </si>
  <si>
    <t>NITRESAN</t>
  </si>
  <si>
    <t>20MG TBL NOB 30</t>
  </si>
  <si>
    <t>C08DA01</t>
  </si>
  <si>
    <t>215964</t>
  </si>
  <si>
    <t>ISOPTIN SR</t>
  </si>
  <si>
    <t>240MG TBL PRO 30</t>
  </si>
  <si>
    <t>C09AA04</t>
  </si>
  <si>
    <t>101205</t>
  </si>
  <si>
    <t>101211</t>
  </si>
  <si>
    <t>5MG TBL FLM 90(3X30)</t>
  </si>
  <si>
    <t>101227</t>
  </si>
  <si>
    <t>10MG TBL FLM 30</t>
  </si>
  <si>
    <t>C09BB04</t>
  </si>
  <si>
    <t>124101</t>
  </si>
  <si>
    <t>PRESTANCE</t>
  </si>
  <si>
    <t>5MG/10MG TBL NOB 30</t>
  </si>
  <si>
    <t>C10AA05</t>
  </si>
  <si>
    <t>50311</t>
  </si>
  <si>
    <t>TULIP</t>
  </si>
  <si>
    <t>10MG TBL FLM 90</t>
  </si>
  <si>
    <t>50316</t>
  </si>
  <si>
    <t>20MG TBL FLM 30</t>
  </si>
  <si>
    <t>50318</t>
  </si>
  <si>
    <t>20MG TBL FLM 90</t>
  </si>
  <si>
    <t>H02AB04</t>
  </si>
  <si>
    <t>9709</t>
  </si>
  <si>
    <t>40MG/ML INJ PSO LQF 40MG+1ML</t>
  </si>
  <si>
    <t>H03AA01</t>
  </si>
  <si>
    <t>147454</t>
  </si>
  <si>
    <t>EUTHYROX</t>
  </si>
  <si>
    <t>88MCG TBL NOB 100 II</t>
  </si>
  <si>
    <t>69191</t>
  </si>
  <si>
    <t>150MCG TBL NOB 100</t>
  </si>
  <si>
    <t>J01CR02</t>
  </si>
  <si>
    <t>203097</t>
  </si>
  <si>
    <t>875MG/125MG TBL FLM 21</t>
  </si>
  <si>
    <t>85525</t>
  </si>
  <si>
    <t>AMOKSIKLAV 625 MG</t>
  </si>
  <si>
    <t>500MG/125MG TBL FLM 21</t>
  </si>
  <si>
    <t>J01CR05</t>
  </si>
  <si>
    <t>113453</t>
  </si>
  <si>
    <t>PIPERACILLIN/TAZOBACTAM KABI</t>
  </si>
  <si>
    <t>4G/0,5G INF PLV SOL 10</t>
  </si>
  <si>
    <t>J01DC02</t>
  </si>
  <si>
    <t>169033</t>
  </si>
  <si>
    <t>XORIMAX</t>
  </si>
  <si>
    <t>500MG TBL FLM 16</t>
  </si>
  <si>
    <t>18547</t>
  </si>
  <si>
    <t>500MG TBL FLM 10</t>
  </si>
  <si>
    <t>J01DD01</t>
  </si>
  <si>
    <t>201030</t>
  </si>
  <si>
    <t>SEFOTAK</t>
  </si>
  <si>
    <t>1G INJ PLV SOL 1</t>
  </si>
  <si>
    <t>J01EE01</t>
  </si>
  <si>
    <t>11706</t>
  </si>
  <si>
    <t>80MG/16MG/ML INF CNC SOL 10X5ML</t>
  </si>
  <si>
    <t>J01FF01</t>
  </si>
  <si>
    <t>129834</t>
  </si>
  <si>
    <t>CLINDAMYCIN KABI</t>
  </si>
  <si>
    <t>150MG/ML INJ SOL 10X2ML</t>
  </si>
  <si>
    <t>129836</t>
  </si>
  <si>
    <t>150MG/ML INJ SOL 10X4ML</t>
  </si>
  <si>
    <t>J01XA01</t>
  </si>
  <si>
    <t>166269</t>
  </si>
  <si>
    <t>VANCOMYCIN MYLAN</t>
  </si>
  <si>
    <t>1000MG INF PLV SOL 1</t>
  </si>
  <si>
    <t>J01XD01</t>
  </si>
  <si>
    <t>11592</t>
  </si>
  <si>
    <t>METRONIDAZOL B. BRAUN</t>
  </si>
  <si>
    <t>5MG/ML INF SOL 10X100ML</t>
  </si>
  <si>
    <t>J01XX08</t>
  </si>
  <si>
    <t>3708</t>
  </si>
  <si>
    <t>2MG/ML INF SOL 10X300ML I</t>
  </si>
  <si>
    <t>M01AX17</t>
  </si>
  <si>
    <t>12891</t>
  </si>
  <si>
    <t>100MG TBL NOB 15</t>
  </si>
  <si>
    <t>12892</t>
  </si>
  <si>
    <t>M04AA01</t>
  </si>
  <si>
    <t>127260</t>
  </si>
  <si>
    <t>127263</t>
  </si>
  <si>
    <t>N02BB02</t>
  </si>
  <si>
    <t>55823</t>
  </si>
  <si>
    <t>NOVALGIN TABLETY</t>
  </si>
  <si>
    <t>500MG TBL FLM 20</t>
  </si>
  <si>
    <t>55824</t>
  </si>
  <si>
    <t>NOVALGIN INJEKCE</t>
  </si>
  <si>
    <t>500MG/ML INJ SOL 5X5ML</t>
  </si>
  <si>
    <t>N02BE01</t>
  </si>
  <si>
    <t>157875</t>
  </si>
  <si>
    <t>PARACETAMOL KABI</t>
  </si>
  <si>
    <t>10MG/ML INF SOL 10X100ML</t>
  </si>
  <si>
    <t>N03AX16</t>
  </si>
  <si>
    <t>211462</t>
  </si>
  <si>
    <t>PREGABALIN TEVA</t>
  </si>
  <si>
    <t>75MG CPS DUR 14</t>
  </si>
  <si>
    <t>211472</t>
  </si>
  <si>
    <t>150MG CPS DUR 14</t>
  </si>
  <si>
    <t>N05CF02</t>
  </si>
  <si>
    <t>146894</t>
  </si>
  <si>
    <t>10MG TBL FLM 20</t>
  </si>
  <si>
    <t>N06AB04</t>
  </si>
  <si>
    <t>17431</t>
  </si>
  <si>
    <t>R05CB06</t>
  </si>
  <si>
    <t>202900</t>
  </si>
  <si>
    <t>30MG TBL NOB 20</t>
  </si>
  <si>
    <t>R06AE07</t>
  </si>
  <si>
    <t>66030</t>
  </si>
  <si>
    <t>R06AE09</t>
  </si>
  <si>
    <t>124343</t>
  </si>
  <si>
    <t>CEZERA</t>
  </si>
  <si>
    <t>5MG TBL FLM 30 I</t>
  </si>
  <si>
    <t>R06AX27</t>
  </si>
  <si>
    <t>168838</t>
  </si>
  <si>
    <t>DASSELTA</t>
  </si>
  <si>
    <t>5MG TBL FLM 90</t>
  </si>
  <si>
    <t>90044</t>
  </si>
  <si>
    <t>40MG/ML INJ SUS 1X1ML</t>
  </si>
  <si>
    <t>R03AC02</t>
  </si>
  <si>
    <t>31934</t>
  </si>
  <si>
    <t>100MCG/DÁV INH SUS PSS 200DÁV</t>
  </si>
  <si>
    <t>58380</t>
  </si>
  <si>
    <t>VENTOLIN</t>
  </si>
  <si>
    <t>5MG/ML INH SOL 1X20ML</t>
  </si>
  <si>
    <t>C01BD01</t>
  </si>
  <si>
    <t>107938</t>
  </si>
  <si>
    <t>150MG/3ML INJ SOL 6X3ML</t>
  </si>
  <si>
    <t>13767</t>
  </si>
  <si>
    <t>200MG TBL NOB 30</t>
  </si>
  <si>
    <t>98219</t>
  </si>
  <si>
    <t>40MG TBL NOB 50</t>
  </si>
  <si>
    <t>214627</t>
  </si>
  <si>
    <t>100MG TBL NOB 50</t>
  </si>
  <si>
    <t>2954</t>
  </si>
  <si>
    <t>10MG TBL NOB 30</t>
  </si>
  <si>
    <t>C09AA05</t>
  </si>
  <si>
    <t>56981</t>
  </si>
  <si>
    <t>TRITACE</t>
  </si>
  <si>
    <t>124087</t>
  </si>
  <si>
    <t>5MG/5MG TBL NOB 30</t>
  </si>
  <si>
    <t>C09DA03</t>
  </si>
  <si>
    <t>134281</t>
  </si>
  <si>
    <t>VALSACOMBI</t>
  </si>
  <si>
    <t>160MG/12,5MG TBL FLM 28</t>
  </si>
  <si>
    <t>184245</t>
  </si>
  <si>
    <t>LETROX</t>
  </si>
  <si>
    <t>75MCG TBL NOB 100</t>
  </si>
  <si>
    <t>69189</t>
  </si>
  <si>
    <t>50MCG TBL NOB 100</t>
  </si>
  <si>
    <t>J01AA12</t>
  </si>
  <si>
    <t>26127</t>
  </si>
  <si>
    <t>TYGACIL</t>
  </si>
  <si>
    <t>50MG INF PLV SOL 10</t>
  </si>
  <si>
    <t>J01DH02</t>
  </si>
  <si>
    <t>183817</t>
  </si>
  <si>
    <t>ARCHIFAR</t>
  </si>
  <si>
    <t>1G INJ/INF PLV SOL 10</t>
  </si>
  <si>
    <t>J02AC01</t>
  </si>
  <si>
    <t>164401</t>
  </si>
  <si>
    <t>FLUCONAZOL KABI</t>
  </si>
  <si>
    <t>2MG/ML INF SOL 10X100ML</t>
  </si>
  <si>
    <t>164407</t>
  </si>
  <si>
    <t>2MG/ML INF SOL 10X200ML</t>
  </si>
  <si>
    <t>N01AX10</t>
  </si>
  <si>
    <t>18175</t>
  </si>
  <si>
    <t>10MG/ML INJ/INF EML 10X100ML</t>
  </si>
  <si>
    <t>7981</t>
  </si>
  <si>
    <t>500MG/ML INJ SOL 10X2ML</t>
  </si>
  <si>
    <t>N03AG01</t>
  </si>
  <si>
    <t>151050</t>
  </si>
  <si>
    <t>400MG/4ML INJ PSO LQF 4+4X4ML</t>
  </si>
  <si>
    <t>V06XX</t>
  </si>
  <si>
    <t>33527</t>
  </si>
  <si>
    <t>33847</t>
  </si>
  <si>
    <t>33848</t>
  </si>
  <si>
    <t>33936</t>
  </si>
  <si>
    <t>Přehled plnění pozitivního listu - spotřeba léčivých přípravků - orientační přehled</t>
  </si>
  <si>
    <t>31 - Traumatologické oddělení</t>
  </si>
  <si>
    <t>3111 - lůžkové oddělení 27</t>
  </si>
  <si>
    <t>3121 - ambulance</t>
  </si>
  <si>
    <t>3131 - JIP 27</t>
  </si>
  <si>
    <t>Traumatologické oddělení</t>
  </si>
  <si>
    <t>HVLP</t>
  </si>
  <si>
    <t>IPLP</t>
  </si>
  <si>
    <t>PZT</t>
  </si>
  <si>
    <t>89301311</t>
  </si>
  <si>
    <t>Standardní lůžková péče Celkem</t>
  </si>
  <si>
    <t>89301312</t>
  </si>
  <si>
    <t>Všeobecná ambulance Celkem</t>
  </si>
  <si>
    <t>89301313</t>
  </si>
  <si>
    <t>Lůžkové oddělení intenzivní péče Celkem</t>
  </si>
  <si>
    <t>Traumatologické oddělení Celkem</t>
  </si>
  <si>
    <t>* Legenda</t>
  </si>
  <si>
    <t>DIAPZT = Pomůcky pro diabetiky, jejichž název začíná slovem "Pumpa"</t>
  </si>
  <si>
    <t>Čižmář Igor</t>
  </si>
  <si>
    <t>Čurlejová Eva</t>
  </si>
  <si>
    <t>Doležel Michal</t>
  </si>
  <si>
    <t>Dospěl Ivo</t>
  </si>
  <si>
    <t>Dráč Pavel</t>
  </si>
  <si>
    <t>Fidler Erik</t>
  </si>
  <si>
    <t>Freiwald Jaromír</t>
  </si>
  <si>
    <t>Homola Pavel</t>
  </si>
  <si>
    <t>Homza Miroslav</t>
  </si>
  <si>
    <t>Jiný</t>
  </si>
  <si>
    <t>Knápek Michal</t>
  </si>
  <si>
    <t>Korpa Pavel</t>
  </si>
  <si>
    <t>Kovařík Jan</t>
  </si>
  <si>
    <t>Kriváček Ján</t>
  </si>
  <si>
    <t>Mysliveček Igor</t>
  </si>
  <si>
    <t>Palčák Ján</t>
  </si>
  <si>
    <t>Sedlák Pavel</t>
  </si>
  <si>
    <t>Špiroch Petr</t>
  </si>
  <si>
    <t>Vinter Lukáš</t>
  </si>
  <si>
    <t>Vinter Radim</t>
  </si>
  <si>
    <t>Zborovjan Peter</t>
  </si>
  <si>
    <t>NADROPARIN</t>
  </si>
  <si>
    <t>32061</t>
  </si>
  <si>
    <t>SODNÁ SŮL METAMIZOLU</t>
  </si>
  <si>
    <t>SULTAMICILIN</t>
  </si>
  <si>
    <t>17149</t>
  </si>
  <si>
    <t>375MG TBL FLM 12</t>
  </si>
  <si>
    <t>Obvazový materiál, náplasti</t>
  </si>
  <si>
    <t>22441</t>
  </si>
  <si>
    <t>OBINADLO ELASTICKÉ IDEALTEX</t>
  </si>
  <si>
    <t>12CMX5M,1KS</t>
  </si>
  <si>
    <t>Ortopedicko protetické pomůcky sériově vyráběné</t>
  </si>
  <si>
    <t>11649</t>
  </si>
  <si>
    <t>ORTÉZA RAMENNÍHO KLOUBU UNIFIX PAN 2.02</t>
  </si>
  <si>
    <t>UNIVERZÁLNÍ PRO PRAVÉ A LEVÉ RAMENO,VELIKOSTI S,M,L</t>
  </si>
  <si>
    <t>140963</t>
  </si>
  <si>
    <t xml:space="preserve">ORTÉZA HLEZENNÍHO KLOUBU LÉČEBNÁ S DLAHAMI-III. A </t>
  </si>
  <si>
    <t>VELIKOST XXS,XS,S,M,L,XL,XXL,XXXL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</si>
  <si>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</si>
  <si>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</si>
  <si>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</si>
  <si>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</si>
  <si>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32059</t>
  </si>
  <si>
    <t>CIPROFLOXACIN</t>
  </si>
  <si>
    <t>15658</t>
  </si>
  <si>
    <t>CIPLOX</t>
  </si>
  <si>
    <t>KLINDAMYCIN</t>
  </si>
  <si>
    <t>100339</t>
  </si>
  <si>
    <t>DALACIN C</t>
  </si>
  <si>
    <t>300MG CPS DUR 16</t>
  </si>
  <si>
    <t>LÉČIVA K TERAPII ONEMOCNĚNÍ JATER</t>
  </si>
  <si>
    <t>125752</t>
  </si>
  <si>
    <t>300MG CPS DUR 50</t>
  </si>
  <si>
    <t>NIMESULID</t>
  </si>
  <si>
    <t>OMEPRAZOL</t>
  </si>
  <si>
    <t>25365</t>
  </si>
  <si>
    <t>20MG CPS ETD 28</t>
  </si>
  <si>
    <t>RŮZNÉ JINÉ KOMBINACE ŽELEZA</t>
  </si>
  <si>
    <t>97402</t>
  </si>
  <si>
    <t>320MG/60MG TBL FLM 50</t>
  </si>
  <si>
    <t>TRAMADOL A PARACETAMOL</t>
  </si>
  <si>
    <t>138847</t>
  </si>
  <si>
    <t>DORETA</t>
  </si>
  <si>
    <t>37,5MG/325MG TBL FLM 90 I</t>
  </si>
  <si>
    <t>AMOXICILIN A  INHIBITOR BETA-LAKTAMASY</t>
  </si>
  <si>
    <t>JINÉ KAPILÁRY STABILIZUJÍCÍ LÁTKY</t>
  </si>
  <si>
    <t>107806</t>
  </si>
  <si>
    <t>20MG TBL ENT 30</t>
  </si>
  <si>
    <t>11487</t>
  </si>
  <si>
    <t>ORTÉZA KOLENNÍHO KLOUBU OR32</t>
  </si>
  <si>
    <t>LIMITOVANÝ ROZSAH POHYBU, PEVNÝ RÁM</t>
  </si>
  <si>
    <t>11647</t>
  </si>
  <si>
    <t>LÍMEC KRČNÍ PAN 1.01</t>
  </si>
  <si>
    <t>ANATOMICKY TVAROVANÝ,VELIKOSTI S,M,L,XL,XXL,NÍZKÝ 8CM,VYSOKÝ 10CM</t>
  </si>
  <si>
    <t>3952</t>
  </si>
  <si>
    <t>DLAHA FIXAČNÍ LOKETNÍHO KLOUBU</t>
  </si>
  <si>
    <t>S VYMEZENÝM ROZSAHEM POHYBU</t>
  </si>
  <si>
    <t>62919</t>
  </si>
  <si>
    <t>ORTÉZA KOLENNÍ FIXAČNÍ S FLEXÍ 20.,PANOPFLEX PAN 7</t>
  </si>
  <si>
    <t>ZADNÍ ANATOMICKY TVAROVANÁ DLAHA A DVĚ BOČNÍ DLAHY VE 20.,VEL.XS,S,M,L,XL</t>
  </si>
  <si>
    <t>39709</t>
  </si>
  <si>
    <t>DLAHA PRO FIXACI PRSTŮ RUKY TYP A</t>
  </si>
  <si>
    <t>VELIKOST A2</t>
  </si>
  <si>
    <t>93897</t>
  </si>
  <si>
    <t>LÍMEC KRČNÍ TYP PHILADELPHIA PAN 1.02</t>
  </si>
  <si>
    <t>DVOUDÍLNÝ, STAVITELNÝ</t>
  </si>
  <si>
    <t>CEFUROXIM</t>
  </si>
  <si>
    <t>47727</t>
  </si>
  <si>
    <t>ZINNAT</t>
  </si>
  <si>
    <t>AMBROXOL</t>
  </si>
  <si>
    <t>107135</t>
  </si>
  <si>
    <t>150MG CPS DUR 16</t>
  </si>
  <si>
    <t>32063</t>
  </si>
  <si>
    <t>9500IU/ML INJ SOL ISP 10X0,8ML</t>
  </si>
  <si>
    <t>179327</t>
  </si>
  <si>
    <t>75MG/650MG TBL FLM 30 I</t>
  </si>
  <si>
    <t>132872</t>
  </si>
  <si>
    <t>ZALDIAR</t>
  </si>
  <si>
    <t>37,5MG/325MG TBL FLM 30</t>
  </si>
  <si>
    <t>ACETYLCYSTEIN</t>
  </si>
  <si>
    <t>32858</t>
  </si>
  <si>
    <t>NAC AL 600 ŠUMIVÉ TABLETY</t>
  </si>
  <si>
    <t>600MG TBL EFF 20</t>
  </si>
  <si>
    <t>DIAZEPAM</t>
  </si>
  <si>
    <t>2477</t>
  </si>
  <si>
    <t>5MG TBL NOB 20(2X10)</t>
  </si>
  <si>
    <t>INDOMETACIN</t>
  </si>
  <si>
    <t>93723</t>
  </si>
  <si>
    <t>INDOMETACIN BERLIN-CHEMIE</t>
  </si>
  <si>
    <t>50MG SUP 10</t>
  </si>
  <si>
    <t>RUTOSID, KOMBINACE</t>
  </si>
  <si>
    <t>98194</t>
  </si>
  <si>
    <t>150MG/150MG/100MG CPS DUR 30 I</t>
  </si>
  <si>
    <t>Obuv ortopedická</t>
  </si>
  <si>
    <t>971</t>
  </si>
  <si>
    <t>VLOŽKY ORTOPEDICKÉ-SPECIÁLNÍ</t>
  </si>
  <si>
    <t>80%</t>
  </si>
  <si>
    <t>885</t>
  </si>
  <si>
    <t>10CMX5M,V NAPNUTÉM STAVU,DLOUHÝ TAH,1KS</t>
  </si>
  <si>
    <t>39710</t>
  </si>
  <si>
    <t>VELIKOST A3</t>
  </si>
  <si>
    <t>93841</t>
  </si>
  <si>
    <t>ORTÉZA HLEZNA EQUALIZER WALKER LOW TOP</t>
  </si>
  <si>
    <t>RIGIDNÍ S FIXAČNÍ VLOŽKOU, SNÍŽENÁ VÝŠKA</t>
  </si>
  <si>
    <t>136070</t>
  </si>
  <si>
    <t>ZÁVĚS RAMENNÍ</t>
  </si>
  <si>
    <t>DISTANČNÍ PODLOŽKA</t>
  </si>
  <si>
    <t>23836</t>
  </si>
  <si>
    <t>ORTÉZA ZÁPĚSTÍ 0105D</t>
  </si>
  <si>
    <t>VEL.OBV.ZÁP.DÉLKA 20CM, S-DO 18CM,L -NAD 18CM, PRAVÁ/LEVÁ</t>
  </si>
  <si>
    <t>94918</t>
  </si>
  <si>
    <t>JINÁ ANTIBIOTIKA PRO LOKÁLNÍ APLIKACI</t>
  </si>
  <si>
    <t>1066</t>
  </si>
  <si>
    <t>250IU/G+5,2MG/G UNG 10G</t>
  </si>
  <si>
    <t>132671</t>
  </si>
  <si>
    <t>KLOPIDOGREL</t>
  </si>
  <si>
    <t>METOPROLOL</t>
  </si>
  <si>
    <t>32225</t>
  </si>
  <si>
    <t>25MG TBL PRO 28</t>
  </si>
  <si>
    <t>32058</t>
  </si>
  <si>
    <t>9500IU/ML INJ SOL ISP 10X0,3ML</t>
  </si>
  <si>
    <t>59806</t>
  </si>
  <si>
    <t>FRAXIPARINE FORTE</t>
  </si>
  <si>
    <t>19000IU/ML INJ SOL ISP 10X0,6ML</t>
  </si>
  <si>
    <t>12895</t>
  </si>
  <si>
    <t>100MG POR GRA SUS 30 I</t>
  </si>
  <si>
    <t>VÁPNÍK, KOMBINACE S VITAMINEM D A/NEBO JINÝMI LÉČIVY</t>
  </si>
  <si>
    <t>189079</t>
  </si>
  <si>
    <t>CALCICHEW D3 LEMON</t>
  </si>
  <si>
    <t>500MG/400IU TBL MND 60</t>
  </si>
  <si>
    <t>132871</t>
  </si>
  <si>
    <t>37,5MG/325MG TBL FLM 10</t>
  </si>
  <si>
    <t>80173</t>
  </si>
  <si>
    <t>GÁZA SKLÁDANÁ KOMPRESY STERILNÍ STERILUX</t>
  </si>
  <si>
    <t>10X10CM,8 VRSTEV,25X2KS</t>
  </si>
  <si>
    <t>80986</t>
  </si>
  <si>
    <t>OBINADLO ELASTICKÉ FIXA CREP</t>
  </si>
  <si>
    <t>8CMX4M,TAŽNOST 160%,20KS</t>
  </si>
  <si>
    <t>11662</t>
  </si>
  <si>
    <t>ORTÉZA PRSTŮ RUKY PAN 5.04</t>
  </si>
  <si>
    <t>S DLAHOU, VELIKOST S,M,L, UNIVERZÁLNÍ PRO PRAVOU A LEVOU RUKU</t>
  </si>
  <si>
    <t>140202</t>
  </si>
  <si>
    <t>DLAHA PRSTOVÁ OVAL-8</t>
  </si>
  <si>
    <t>VELIKOSTI 2 - 15, P1008-X</t>
  </si>
  <si>
    <t>93224</t>
  </si>
  <si>
    <t>ORTÉZA ZÁPĚSTÍ A PALCE RUKY PAN 5.05</t>
  </si>
  <si>
    <t>PRAVÁ, LEVÁ, VEL. S,M,L,XL</t>
  </si>
  <si>
    <t>93834</t>
  </si>
  <si>
    <t>ORTÉZA ZÁPĚSTÍ EXOFORM</t>
  </si>
  <si>
    <t>S TVAROVATELNOU PALMÁRNÍ DLAHOU</t>
  </si>
  <si>
    <t>11973</t>
  </si>
  <si>
    <t>BERLE PŘEDLOKETNí SPECIÁLNÍ 222 KL-S</t>
  </si>
  <si>
    <t>VYMĚKČENÉ DRŽADLO,NASTAVITELNÁ 76-96CM,DO 130KG</t>
  </si>
  <si>
    <t>11974</t>
  </si>
  <si>
    <t>BERLE PŘEDLOKETNí SPECIÁLNÍ 222 KL-SC</t>
  </si>
  <si>
    <t>VYMĚKČENÉ DRŽADLO,BAREVNÁ,NASTAVITELNÁ 76-96CM,DO 130KG</t>
  </si>
  <si>
    <t>23883</t>
  </si>
  <si>
    <t>NÁSTAVEC NA WC PLASTOVÝ 508 A</t>
  </si>
  <si>
    <t>VÝŠKA 15CM</t>
  </si>
  <si>
    <t>11798</t>
  </si>
  <si>
    <t>NÁSTAVEC NA WC VT 1840</t>
  </si>
  <si>
    <t>VÝŠKA 5CM,10CM</t>
  </si>
  <si>
    <t>ALPRAZOLAM</t>
  </si>
  <si>
    <t>6618</t>
  </si>
  <si>
    <t>NEUROL 0,5</t>
  </si>
  <si>
    <t>0,5MG TBL NOB 30</t>
  </si>
  <si>
    <t>18523</t>
  </si>
  <si>
    <t>250MG TBL FLM 10</t>
  </si>
  <si>
    <t>DIKLOFENAK</t>
  </si>
  <si>
    <t>119672</t>
  </si>
  <si>
    <t>DICLOFENAC DUO PHARMASWISS</t>
  </si>
  <si>
    <t>75MG CPS RDR 30 I</t>
  </si>
  <si>
    <t>GABAPENTIN</t>
  </si>
  <si>
    <t>40777</t>
  </si>
  <si>
    <t>NEURONTIN</t>
  </si>
  <si>
    <t>600MG TBL FLM 50 I</t>
  </si>
  <si>
    <t>84398</t>
  </si>
  <si>
    <t>100MG CPS DUR 100</t>
  </si>
  <si>
    <t>84399</t>
  </si>
  <si>
    <t>84400</t>
  </si>
  <si>
    <t>300MG CPS DUR 100</t>
  </si>
  <si>
    <t>HYDROGENOVANÉ NÁMELOVÉ ALKALOIDY</t>
  </si>
  <si>
    <t>91032</t>
  </si>
  <si>
    <t>SECATOXIN FORTE</t>
  </si>
  <si>
    <t>2,5MG/ML POR GTT SOL 25ML</t>
  </si>
  <si>
    <t>JODOVANÝ POVIDON</t>
  </si>
  <si>
    <t>16319</t>
  </si>
  <si>
    <t>BRAUNOVIDON</t>
  </si>
  <si>
    <t>100MG/G UNG 20G</t>
  </si>
  <si>
    <t>16320</t>
  </si>
  <si>
    <t>100MG/G UNG 100G</t>
  </si>
  <si>
    <t>KYANOKOBALAMIN</t>
  </si>
  <si>
    <t>641</t>
  </si>
  <si>
    <t>VITAMIN B12 LÉČIVA</t>
  </si>
  <si>
    <t>300MCG INJ SOL 5X1ML</t>
  </si>
  <si>
    <t>MELOXIKAM</t>
  </si>
  <si>
    <t>112561</t>
  </si>
  <si>
    <t>RECOXA</t>
  </si>
  <si>
    <t>15MG TBL NOB 30</t>
  </si>
  <si>
    <t>13281</t>
  </si>
  <si>
    <t>15MG TBL NOB 20</t>
  </si>
  <si>
    <t>SUMATRIPTAN</t>
  </si>
  <si>
    <t>119115</t>
  </si>
  <si>
    <t>SUMATRIPTAN ACTAVIS</t>
  </si>
  <si>
    <t>50MG TBL OBD 6 I</t>
  </si>
  <si>
    <t>TADALAFIL</t>
  </si>
  <si>
    <t>29258</t>
  </si>
  <si>
    <t>CIALIS</t>
  </si>
  <si>
    <t>5MG TBL FLM 28</t>
  </si>
  <si>
    <t>TRAMADOL</t>
  </si>
  <si>
    <t>12475</t>
  </si>
  <si>
    <t>TRAMABENE</t>
  </si>
  <si>
    <t>50MG CPS DUR 30</t>
  </si>
  <si>
    <t>132870</t>
  </si>
  <si>
    <t>TRAMAL KAPKY 100 MG/1 ML</t>
  </si>
  <si>
    <t>100MG/ML POR GTT SOL 1X96ML</t>
  </si>
  <si>
    <t>47515</t>
  </si>
  <si>
    <t>CALCICHEW D3</t>
  </si>
  <si>
    <t>500MG/200IU TBL MND 60</t>
  </si>
  <si>
    <t>206529</t>
  </si>
  <si>
    <t>CALCICHEW D3 JAHODA</t>
  </si>
  <si>
    <t>ZOLPIDEM</t>
  </si>
  <si>
    <t>209690</t>
  </si>
  <si>
    <t>DORETA PROLONG</t>
  </si>
  <si>
    <t>75MG/650MG TBL PRO 60 II</t>
  </si>
  <si>
    <t>888</t>
  </si>
  <si>
    <t>8CMX5M,V NAPNUTÉM STAVU,DLOUHÝ TAH,1KS</t>
  </si>
  <si>
    <t>4711</t>
  </si>
  <si>
    <t>14CMX5M,V NAPNUTÉM STAVU,DLOUHÝ TAH,1KS</t>
  </si>
  <si>
    <t>11657</t>
  </si>
  <si>
    <t>ORTÉZA LOKTE S LIMITACÍ PAN 4.02</t>
  </si>
  <si>
    <t>FLEXE A EXTENZE PO 10 ST. VELIKOST S,M,L, UNIV. PRO PRAVOU A LEVOU RUKU</t>
  </si>
  <si>
    <t>11660</t>
  </si>
  <si>
    <t>ORTÉZA ZÁPĚSTÍ DLOUHÁ PAN 5.02</t>
  </si>
  <si>
    <t>S DLAHOU, VELIKOST M,L,XL, PRAVÁ-LEVÁ</t>
  </si>
  <si>
    <t>11668</t>
  </si>
  <si>
    <t>ORTÉZA KOLENNÍ S DVOUOSÝM KLOUBEM PAN 7.05</t>
  </si>
  <si>
    <t>ROZEPINATELNÁ,KRÁTKÁ, VEL. S,M,L,XL,XXL UNIV. P-L</t>
  </si>
  <si>
    <t>78081</t>
  </si>
  <si>
    <t>ORTÉZA PALCE RUKY OR 10A</t>
  </si>
  <si>
    <t>S DLAHOU</t>
  </si>
  <si>
    <t>140716</t>
  </si>
  <si>
    <t>LÍMEC KRČNÍ ANATOMICKÝ VYZTUŽENÝ</t>
  </si>
  <si>
    <t>ORTEX 015D</t>
  </si>
  <si>
    <t>11674</t>
  </si>
  <si>
    <t>ORTÉZA HLEZENNÍHO KLOUBU OR 6D</t>
  </si>
  <si>
    <t>LÉČEBNÁ DYNAMICKÁ</t>
  </si>
  <si>
    <t>78947</t>
  </si>
  <si>
    <t>ORTÉZA KOLENNÍ STABIMED</t>
  </si>
  <si>
    <t>136038</t>
  </si>
  <si>
    <t>BANDÁŽ KOTNÍKU</t>
  </si>
  <si>
    <t>SILIKONOVÉ PELOTY</t>
  </si>
  <si>
    <t>63777</t>
  </si>
  <si>
    <t>ORTÉZA HLEZENNÍ VACOACHILL; SOUPRAVA PRO PACIENTA</t>
  </si>
  <si>
    <t>VAKUOVÝ FIXAČNÍ SYSTÉM, NÁHRADA SÁDRY, VELIKOST S, M, L</t>
  </si>
  <si>
    <t>63769</t>
  </si>
  <si>
    <t>PÁSKA PERONEÁLNÍ OR 18</t>
  </si>
  <si>
    <t>VELIKOST UNI</t>
  </si>
  <si>
    <t>63669</t>
  </si>
  <si>
    <t>BANDÁŽ NA ZÁPĚSTÍ, PUSH CARE, 1.10.1</t>
  </si>
  <si>
    <t>VEL.: 1 - 4, PRAVÁ NEBO LEVÁ</t>
  </si>
  <si>
    <t>1285</t>
  </si>
  <si>
    <t>PÁS KÝLNÍ PUPEČNÍ</t>
  </si>
  <si>
    <t>7 VELIKOSTÍ,PRO OBVOD PASU V ROZSAHU 70-140CM</t>
  </si>
  <si>
    <t>Dále nespecifikované pomůcky</t>
  </si>
  <si>
    <t>93433</t>
  </si>
  <si>
    <t>ROZTOK VISKOELASTICKÝ ERECTUS</t>
  </si>
  <si>
    <t>INJ 1X2ML,HRAZENY 3 APLIKACE DO 1 KLOUBU/6 MĚS.</t>
  </si>
  <si>
    <t>136082</t>
  </si>
  <si>
    <t>ROZTOK ELASTOVISKÓZNÍ BIOVISC ORTHO SINGLE</t>
  </si>
  <si>
    <t>INJ 1X3 ML/90 MG, 3% NATRIUM HYALURONÁT,HRAZENA 1 APLIKACE DO 1 KLOUBU/6 MĚS.</t>
  </si>
  <si>
    <t>75631</t>
  </si>
  <si>
    <t>100MG TBL PRO 20</t>
  </si>
  <si>
    <t>75632</t>
  </si>
  <si>
    <t>100MG TBL PRO 50</t>
  </si>
  <si>
    <t>75633</t>
  </si>
  <si>
    <t>HOŘČÍK (RŮZNÉ SOLE V KOMBINACI)</t>
  </si>
  <si>
    <t>215978</t>
  </si>
  <si>
    <t>365MG POR GRA SOL SCC 30</t>
  </si>
  <si>
    <t>17187</t>
  </si>
  <si>
    <t>NIMESIL</t>
  </si>
  <si>
    <t>100MG POR GRA SUS 30</t>
  </si>
  <si>
    <t>138840</t>
  </si>
  <si>
    <t>37,5MG/325MG TBL FLM 20 I</t>
  </si>
  <si>
    <t>5951</t>
  </si>
  <si>
    <t>875MG/125MG TBL FLM 14</t>
  </si>
  <si>
    <t>136063</t>
  </si>
  <si>
    <t>ORTÉZA LOKETNÍ</t>
  </si>
  <si>
    <t>LIMITACE POHYBU 15.,30.,60.,90.,120.</t>
  </si>
  <si>
    <t>AZITHROMYCIN</t>
  </si>
  <si>
    <t>45011</t>
  </si>
  <si>
    <t>AZITROMYCIN SANDOZ</t>
  </si>
  <si>
    <t>500MG TBL FLM 6</t>
  </si>
  <si>
    <t>BROMAZEPAM</t>
  </si>
  <si>
    <t>88219</t>
  </si>
  <si>
    <t>216708</t>
  </si>
  <si>
    <t>3MG TBL NOB 28</t>
  </si>
  <si>
    <t>162211</t>
  </si>
  <si>
    <t>VOLTAREN EMULGEL</t>
  </si>
  <si>
    <t>10MG/G GEL 150G II</t>
  </si>
  <si>
    <t>DIOSMIN, KOMBINACE</t>
  </si>
  <si>
    <t>14075</t>
  </si>
  <si>
    <t>500MG TBL FLM 60</t>
  </si>
  <si>
    <t>66555</t>
  </si>
  <si>
    <t>LEVOCETIRIZIN</t>
  </si>
  <si>
    <t>124346</t>
  </si>
  <si>
    <t>5MG TBL FLM 90 I</t>
  </si>
  <si>
    <t>MAKROGOL</t>
  </si>
  <si>
    <t>58827</t>
  </si>
  <si>
    <t>FORTRANS</t>
  </si>
  <si>
    <t>POR PLV SOL 4</t>
  </si>
  <si>
    <t>NIFUROXAZID</t>
  </si>
  <si>
    <t>214593</t>
  </si>
  <si>
    <t>ERCEFURYL 200 MG CPS.</t>
  </si>
  <si>
    <t>200MG CPS DUR 14</t>
  </si>
  <si>
    <t>201609</t>
  </si>
  <si>
    <t>37,5MG/325MG TBL FLM 30X1</t>
  </si>
  <si>
    <t>BISOPROLOL A AMLODIPIN</t>
  </si>
  <si>
    <t>184284</t>
  </si>
  <si>
    <t>CONCOR COMBI</t>
  </si>
  <si>
    <t>882</t>
  </si>
  <si>
    <t>OBINADLO ELASTICKÉ IDEAL</t>
  </si>
  <si>
    <t>12CMX5M,PÁSKOVANÁ DO SUPERIORU,1KS</t>
  </si>
  <si>
    <t>78952</t>
  </si>
  <si>
    <t>ORTÉZA PRSTOVÁ - TYP 309</t>
  </si>
  <si>
    <t>96039</t>
  </si>
  <si>
    <t>CIPRINOL 500</t>
  </si>
  <si>
    <t>202790</t>
  </si>
  <si>
    <t>VERAL 1% GEL</t>
  </si>
  <si>
    <t>10MG/G GEL 100G II</t>
  </si>
  <si>
    <t>132632</t>
  </si>
  <si>
    <t>HEPARIN</t>
  </si>
  <si>
    <t>17165</t>
  </si>
  <si>
    <t>LIOTON 100 000 GEL</t>
  </si>
  <si>
    <t>1000IU/G GEL 100G</t>
  </si>
  <si>
    <t>HEPARIN, KOMBINACE</t>
  </si>
  <si>
    <t>44980</t>
  </si>
  <si>
    <t>CONTRACTUBEX</t>
  </si>
  <si>
    <t>GEL 20G</t>
  </si>
  <si>
    <t>62316</t>
  </si>
  <si>
    <t>100MG/ML DRM SOL 120ML</t>
  </si>
  <si>
    <t>KODEIN</t>
  </si>
  <si>
    <t>56993</t>
  </si>
  <si>
    <t>CODEIN SLOVAKOFARMA</t>
  </si>
  <si>
    <t>30MG TBL NOB 10</t>
  </si>
  <si>
    <t>LORATADIN</t>
  </si>
  <si>
    <t>14910</t>
  </si>
  <si>
    <t>FLONIDAN</t>
  </si>
  <si>
    <t>10MG TBL NOB 90</t>
  </si>
  <si>
    <t>PITOFENON A ANALGETIKA</t>
  </si>
  <si>
    <t>176954</t>
  </si>
  <si>
    <t>500MG/ML+5MG/ML POR GTT SOL 1X50ML</t>
  </si>
  <si>
    <t>SULODEXID</t>
  </si>
  <si>
    <t>173401</t>
  </si>
  <si>
    <t>VESSEL DUE F</t>
  </si>
  <si>
    <t>250SU CPS MOL 120</t>
  </si>
  <si>
    <t>186538</t>
  </si>
  <si>
    <t>CALTRATE PLUS</t>
  </si>
  <si>
    <t>TBL FLM 90</t>
  </si>
  <si>
    <t>VITAMIN B1 V KOMBINACI S VITAMINEM B6 A/NEBO B12</t>
  </si>
  <si>
    <t>42475</t>
  </si>
  <si>
    <t>MILGAMMA</t>
  </si>
  <si>
    <t>50MG/250MCG TBL OBD 20</t>
  </si>
  <si>
    <t>42476</t>
  </si>
  <si>
    <t>50MG/250MCG TBL OBD 50</t>
  </si>
  <si>
    <t>214604</t>
  </si>
  <si>
    <t>HYPNOGEN</t>
  </si>
  <si>
    <t>10MG TBL FLM 100</t>
  </si>
  <si>
    <t>179325</t>
  </si>
  <si>
    <t>75MG/650MG TBL FLM 10 I</t>
  </si>
  <si>
    <t>201608</t>
  </si>
  <si>
    <t>37,5MG/325MG TBL FLM 20X1</t>
  </si>
  <si>
    <t>202701</t>
  </si>
  <si>
    <t>20MG TBL ENT 90</t>
  </si>
  <si>
    <t>80385</t>
  </si>
  <si>
    <t>OBINADLO ELASTICKÉ SAMOFIXAČNÍ</t>
  </si>
  <si>
    <t>2,5CMX4,6M,1KS</t>
  </si>
  <si>
    <t>136064</t>
  </si>
  <si>
    <t>PEVNÁ 90.</t>
  </si>
  <si>
    <t>93851</t>
  </si>
  <si>
    <t>ORTÉZA KOLENNÍHO KLOUBU INNOVATOR COOL</t>
  </si>
  <si>
    <t>S NASTAVITELNÝM ROZSAHEM POHYBU, OBLOUČKOVÁ BANDÁŽ</t>
  </si>
  <si>
    <t>62962</t>
  </si>
  <si>
    <t>ORTÉZA LOKETNÍ RIGIDNÍ S FIXACÍ ZÁPĚSTÍ OR 4F</t>
  </si>
  <si>
    <t>179326</t>
  </si>
  <si>
    <t>75MG/650MG TBL FLM 20 I</t>
  </si>
  <si>
    <t>BISOPROLOL</t>
  </si>
  <si>
    <t>176913</t>
  </si>
  <si>
    <t>RIVOCOR 5</t>
  </si>
  <si>
    <t>DESLORATADIN</t>
  </si>
  <si>
    <t>28831</t>
  </si>
  <si>
    <t>AERIUS</t>
  </si>
  <si>
    <t>2,5MG POR TBL DIS 30</t>
  </si>
  <si>
    <t>28833</t>
  </si>
  <si>
    <t>2,5MG POR TBL DIS 60</t>
  </si>
  <si>
    <t>MEFENOXALON</t>
  </si>
  <si>
    <t>85656</t>
  </si>
  <si>
    <t>DORSIFLEX</t>
  </si>
  <si>
    <t>32064</t>
  </si>
  <si>
    <t>9500IU/ML INJ SOL ISP 10X1ML</t>
  </si>
  <si>
    <t>213485</t>
  </si>
  <si>
    <t>NORFLOXACIN</t>
  </si>
  <si>
    <t>44087</t>
  </si>
  <si>
    <t>GYRABLOCK 400</t>
  </si>
  <si>
    <t>400MG TBL FLM 30</t>
  </si>
  <si>
    <t>PROMETHAZIN</t>
  </si>
  <si>
    <t>122197</t>
  </si>
  <si>
    <t>PROTHAZIN</t>
  </si>
  <si>
    <t>25MG TBL FLM 20X1</t>
  </si>
  <si>
    <t>96303</t>
  </si>
  <si>
    <t>ASCORUTIN</t>
  </si>
  <si>
    <t>100MG/20MG TBL FLM 50</t>
  </si>
  <si>
    <t>TELMISARTAN</t>
  </si>
  <si>
    <t>167666</t>
  </si>
  <si>
    <t>TOLURA</t>
  </si>
  <si>
    <t>40MG TBL NOB 28</t>
  </si>
  <si>
    <t>DIENOGEST A ETHINYLESTRADIOL</t>
  </si>
  <si>
    <t>132915</t>
  </si>
  <si>
    <t>MISTRA</t>
  </si>
  <si>
    <t>2MG/0,03MG TBL FLM 3X21</t>
  </si>
  <si>
    <t>FOSFOMYCIN</t>
  </si>
  <si>
    <t>179093</t>
  </si>
  <si>
    <t>RAPIDNORM</t>
  </si>
  <si>
    <t>3000MG POR GRA SOL 1</t>
  </si>
  <si>
    <t>132654</t>
  </si>
  <si>
    <t>883</t>
  </si>
  <si>
    <t>14CMX5M,PÁSKOVANÁ DO SUPERIORU DÉLKA,1KS</t>
  </si>
  <si>
    <t>Kompresní punčochy a návleky</t>
  </si>
  <si>
    <t>45765</t>
  </si>
  <si>
    <t>PUNČOCHY KOMPRESNÍ STEHENNÍ II.K.T.</t>
  </si>
  <si>
    <t>MAXIS B /BRILANT/ A-G SAMODRŽÍCÍ S KRAJKOU</t>
  </si>
  <si>
    <t>78911</t>
  </si>
  <si>
    <t>PÁSKA EPIKONDYLÁRNÍ - TYP 202</t>
  </si>
  <si>
    <t>VELIKOSTI M,L</t>
  </si>
  <si>
    <t>78945</t>
  </si>
  <si>
    <t>ORTÉZA KOLENNÍ GENUMEDI</t>
  </si>
  <si>
    <t>93146</t>
  </si>
  <si>
    <t>ORTÉZA KOLEN. KLOUBU SE STABILIZACÍ PATELY OR 36</t>
  </si>
  <si>
    <t>VELIKOST S,M,L,XL,XXL</t>
  </si>
  <si>
    <t>78604</t>
  </si>
  <si>
    <t>ORTÉZA HLEZNA OR 6</t>
  </si>
  <si>
    <t>PROFYLAKTICKÁ</t>
  </si>
  <si>
    <t>62971</t>
  </si>
  <si>
    <t>ORTÉZA KOLENNÍHO KLOUBU OR33</t>
  </si>
  <si>
    <t>NÁVLEKOVÁ S VÝZTUHOU</t>
  </si>
  <si>
    <t>158697</t>
  </si>
  <si>
    <t>5MG TBL FLM 100</t>
  </si>
  <si>
    <t>CINCHOKAIN</t>
  </si>
  <si>
    <t>214595</t>
  </si>
  <si>
    <t>FAKTU</t>
  </si>
  <si>
    <t>100MG/2,5MG SUP 20</t>
  </si>
  <si>
    <t>214596</t>
  </si>
  <si>
    <t>50MG/G+10MG/G RCT UNG 20G</t>
  </si>
  <si>
    <t>89024</t>
  </si>
  <si>
    <t>DICLOFENAC AL 50</t>
  </si>
  <si>
    <t>50MG TBL ENT 20</t>
  </si>
  <si>
    <t>ENOXAPARIN</t>
  </si>
  <si>
    <t>115401</t>
  </si>
  <si>
    <t>CLEXANE</t>
  </si>
  <si>
    <t>4000IU(40MG)/0,4ML INJ SOL ISP 10X0,4ML</t>
  </si>
  <si>
    <t>KETOPROFEN</t>
  </si>
  <si>
    <t>119940</t>
  </si>
  <si>
    <t>PRONTOFLEX 10%</t>
  </si>
  <si>
    <t>100MG/ML DRM SPR SOL 25ML</t>
  </si>
  <si>
    <t>16287</t>
  </si>
  <si>
    <t>FASTUM</t>
  </si>
  <si>
    <t>25MG/G GEL 100G</t>
  </si>
  <si>
    <t>MOMETASON</t>
  </si>
  <si>
    <t>192205</t>
  </si>
  <si>
    <t>1MG/G UNG 1X30G</t>
  </si>
  <si>
    <t>170760</t>
  </si>
  <si>
    <t>MOMMOX</t>
  </si>
  <si>
    <t>0,05MG/DÁV NAS SPR SUS 140DÁV</t>
  </si>
  <si>
    <t>115318</t>
  </si>
  <si>
    <t>20MG CPS ETD 90</t>
  </si>
  <si>
    <t>215606</t>
  </si>
  <si>
    <t>PSEUDOEFEDRIN, KOMBINACE</t>
  </si>
  <si>
    <t>216104</t>
  </si>
  <si>
    <t>CLARINASE REPETABS</t>
  </si>
  <si>
    <t>5MG/120MG TBL PRO 14 II</t>
  </si>
  <si>
    <t>78941</t>
  </si>
  <si>
    <t>BANDÁŽ HLEZENNÍ LEVAMED</t>
  </si>
  <si>
    <t>88217</t>
  </si>
  <si>
    <t>1,5MG TBL NOB 30</t>
  </si>
  <si>
    <t>216145</t>
  </si>
  <si>
    <t>1,5MG TBL NOB 28</t>
  </si>
  <si>
    <t>216707</t>
  </si>
  <si>
    <t>138841</t>
  </si>
  <si>
    <t>37,5MG/325MG TBL FLM 30 I</t>
  </si>
  <si>
    <t>39708</t>
  </si>
  <si>
    <t>VELIKOST A1</t>
  </si>
  <si>
    <t>6919</t>
  </si>
  <si>
    <t>ORTÉZA HLEZENNÍHO KLOUBU</t>
  </si>
  <si>
    <t>MALLEOLOC 2 VELIKOSTI NA LEVÉ A PRAVÉ HLEZNO</t>
  </si>
  <si>
    <t>136061</t>
  </si>
  <si>
    <t>ORTÉZA KOLENNÍ</t>
  </si>
  <si>
    <t>PLETENÁ FIT - 2 SPIRÁLOVÉ VÝZTUHY</t>
  </si>
  <si>
    <t>78602</t>
  </si>
  <si>
    <t>PÁSKA EPIONDYLÁRNÍ OR 16A</t>
  </si>
  <si>
    <t>S GUMOVOU PELOTOU</t>
  </si>
  <si>
    <t>Ortopedicko protetické pomůcky individuálně zhotovené</t>
  </si>
  <si>
    <t>954</t>
  </si>
  <si>
    <t>ORTÉZA KONČETINOVÁ-STANDARDNÍ</t>
  </si>
  <si>
    <t>S KONSTRUK.ZÁKL.Z PEV.MAT.(PE,LAMINÁT,KOV) ZHOTOV.NA PODKL.SEJMUTÍ MĚR.PODKLADŮ</t>
  </si>
  <si>
    <t>86656</t>
  </si>
  <si>
    <t>NEUROL 1,0</t>
  </si>
  <si>
    <t>1MG TBL NOB 30</t>
  </si>
  <si>
    <t>45010</t>
  </si>
  <si>
    <t>500MG TBL FLM 3</t>
  </si>
  <si>
    <t>CETIRIZIN</t>
  </si>
  <si>
    <t>99600</t>
  </si>
  <si>
    <t>125121</t>
  </si>
  <si>
    <t>APO-DICLO SR 100</t>
  </si>
  <si>
    <t>100MG TBL RET 30</t>
  </si>
  <si>
    <t>ERDOSTEIN</t>
  </si>
  <si>
    <t>199680</t>
  </si>
  <si>
    <t>300MG CPS DUR 60</t>
  </si>
  <si>
    <t>FLUOCINOLON-ACETONID</t>
  </si>
  <si>
    <t>201100</t>
  </si>
  <si>
    <t>FLUCINAR</t>
  </si>
  <si>
    <t>0,25MG/G GEL 15G</t>
  </si>
  <si>
    <t>OFLOXACIN</t>
  </si>
  <si>
    <t>55636</t>
  </si>
  <si>
    <t>OFLOXIN 200</t>
  </si>
  <si>
    <t>200MG TBL FLM 10</t>
  </si>
  <si>
    <t>TRIAMCINOLON</t>
  </si>
  <si>
    <t>2828</t>
  </si>
  <si>
    <t>TRIAMCINOLON LÉČIVA CRM</t>
  </si>
  <si>
    <t>1MG/G CRM 10G</t>
  </si>
  <si>
    <t>132603</t>
  </si>
  <si>
    <t>STILNOX</t>
  </si>
  <si>
    <t>132901</t>
  </si>
  <si>
    <t>FORMOTEROL A BUDESONID</t>
  </si>
  <si>
    <t>180087</t>
  </si>
  <si>
    <t>SYMBICORT TURBUHALER 200 MIKROGRAMŮ/ 6 MIKROGRAMŮ/ INHALACE</t>
  </si>
  <si>
    <t>160MCG/4,5MCG INH PLV 1X120DÁV</t>
  </si>
  <si>
    <t>10309</t>
  </si>
  <si>
    <t>BERLE PŘEDLOKETNÍ DURAL.DĚTSKÁ FDD 91</t>
  </si>
  <si>
    <t>NOSNOST 100KG</t>
  </si>
  <si>
    <t>BETAMETHASON</t>
  </si>
  <si>
    <t>17166</t>
  </si>
  <si>
    <t>0,5MG/G+30MG/G UNG 30G</t>
  </si>
  <si>
    <t>28834</t>
  </si>
  <si>
    <t>2,5MG POR TBL DIS 90</t>
  </si>
  <si>
    <t>47033</t>
  </si>
  <si>
    <t>35MG/ML POR PLV SUS 100ML</t>
  </si>
  <si>
    <t>ESCITALOPRAM</t>
  </si>
  <si>
    <t>134502</t>
  </si>
  <si>
    <t>ELICEA</t>
  </si>
  <si>
    <t>10MG TBL FLM 28</t>
  </si>
  <si>
    <t>93724</t>
  </si>
  <si>
    <t>100MG SUP 10</t>
  </si>
  <si>
    <t>Jiná</t>
  </si>
  <si>
    <t>999999</t>
  </si>
  <si>
    <t>141036</t>
  </si>
  <si>
    <t>TROMBEX</t>
  </si>
  <si>
    <t>75MG TBL FLM 90</t>
  </si>
  <si>
    <t>KLOTRIMAZOL</t>
  </si>
  <si>
    <t>16895</t>
  </si>
  <si>
    <t>IMAZOL KRÉMPASTA</t>
  </si>
  <si>
    <t>10MG/G DRM PST 1X30G</t>
  </si>
  <si>
    <t>112562</t>
  </si>
  <si>
    <t>15MG TBL NOB 60</t>
  </si>
  <si>
    <t>172034</t>
  </si>
  <si>
    <t>TEZEO</t>
  </si>
  <si>
    <t>209686</t>
  </si>
  <si>
    <t>136042</t>
  </si>
  <si>
    <t>ORTÉZA ZÁPĚSTÍ</t>
  </si>
  <si>
    <t>DLOUHÁ, 2 DLAHY, T 22</t>
  </si>
  <si>
    <t>39764</t>
  </si>
  <si>
    <t>BANDÁŽ KOTNÍKOVÁ MAXIS</t>
  </si>
  <si>
    <t>S PRUŽNOU FIXACÍ</t>
  </si>
  <si>
    <t>ANTIPROPULZIVA</t>
  </si>
  <si>
    <t>30652</t>
  </si>
  <si>
    <t>REASEC</t>
  </si>
  <si>
    <t>2,5MG/0,025MG TBL NOB 20</t>
  </si>
  <si>
    <t>BETAMETHASON A ANTIBIOTIKA</t>
  </si>
  <si>
    <t>17171</t>
  </si>
  <si>
    <t>BELOGENT</t>
  </si>
  <si>
    <t>0,5MG/G+1MG/G UNG 30G</t>
  </si>
  <si>
    <t>125122</t>
  </si>
  <si>
    <t>100MG TBL RET 100</t>
  </si>
  <si>
    <t>CHONDROITIN-SULFÁT</t>
  </si>
  <si>
    <t>14821</t>
  </si>
  <si>
    <t>CONDROSULF</t>
  </si>
  <si>
    <t>800MG TBL FLM 30</t>
  </si>
  <si>
    <t>IBUPROFEN</t>
  </si>
  <si>
    <t>32082</t>
  </si>
  <si>
    <t>IBALGIN 400</t>
  </si>
  <si>
    <t>400MG TBL FLM 100</t>
  </si>
  <si>
    <t>SALBUTAMOL</t>
  </si>
  <si>
    <t>THIETHYLPERAZIN</t>
  </si>
  <si>
    <t>9844</t>
  </si>
  <si>
    <t>TORECAN</t>
  </si>
  <si>
    <t>6,5MG TBL OBD 50</t>
  </si>
  <si>
    <t>TOLPERISON</t>
  </si>
  <si>
    <t>57525</t>
  </si>
  <si>
    <t>MYDOCALM</t>
  </si>
  <si>
    <t>150MG TBL FLM 30</t>
  </si>
  <si>
    <t>851</t>
  </si>
  <si>
    <t>OBINADLO PRUŽNÉ HADICOVÉ PRUBAN VEL.9</t>
  </si>
  <si>
    <t>1M,HRUDNÍK,STEHNO,1KS</t>
  </si>
  <si>
    <t>ACEKLOFENAK</t>
  </si>
  <si>
    <t>191728</t>
  </si>
  <si>
    <t>BIOFENAC</t>
  </si>
  <si>
    <t>100MG POR PLV SUS 20</t>
  </si>
  <si>
    <t>ACIKLOVIR</t>
  </si>
  <si>
    <t>155938</t>
  </si>
  <si>
    <t>HERPESIN 200</t>
  </si>
  <si>
    <t>200MG TBL NOB 25</t>
  </si>
  <si>
    <t>ALOPURINOL</t>
  </si>
  <si>
    <t>107869</t>
  </si>
  <si>
    <t>APO-ALLOPURINOL</t>
  </si>
  <si>
    <t>BEMIPARIN</t>
  </si>
  <si>
    <t>30526</t>
  </si>
  <si>
    <t>ZIBOR</t>
  </si>
  <si>
    <t>3500IU INJ SOL ISP 10X0,2ML</t>
  </si>
  <si>
    <t>132601</t>
  </si>
  <si>
    <t>132908</t>
  </si>
  <si>
    <t>500MG TBL FLM 120</t>
  </si>
  <si>
    <t>87076</t>
  </si>
  <si>
    <t>300MG CPS DUR 20</t>
  </si>
  <si>
    <t>201970</t>
  </si>
  <si>
    <t>33000IU/2500IU DRM PLV SOL 1</t>
  </si>
  <si>
    <t>84114</t>
  </si>
  <si>
    <t>25MG/G GEL 50G</t>
  </si>
  <si>
    <t>KLARITHROMYCIN</t>
  </si>
  <si>
    <t>53853</t>
  </si>
  <si>
    <t>500MG TBL FLM 14</t>
  </si>
  <si>
    <t>216196</t>
  </si>
  <si>
    <t>KLACID</t>
  </si>
  <si>
    <t>250MG TBL FLM 14</t>
  </si>
  <si>
    <t>KLÍŠŤOVÁ ENCEFALITIDA, INAKTIVOVANÝ CELÝ VIRUS</t>
  </si>
  <si>
    <t>215948</t>
  </si>
  <si>
    <t>FSME-IMMUN</t>
  </si>
  <si>
    <t>0,25ML INJ SUS ISP 1X0,25ML+J</t>
  </si>
  <si>
    <t>KORTIKOSTEROIDY</t>
  </si>
  <si>
    <t>84700</t>
  </si>
  <si>
    <t>OTOBACID N</t>
  </si>
  <si>
    <t>0,2MG/G+5MG/G+479,8MG/G AUR GTT SOL 1X5ML</t>
  </si>
  <si>
    <t>KYSELINA ALENDRONOVÁ A CHOLEKALCIFEROL</t>
  </si>
  <si>
    <t>29955</t>
  </si>
  <si>
    <t>FOSAVANCE</t>
  </si>
  <si>
    <t>70MG/5600IU TBL NOB 12</t>
  </si>
  <si>
    <t>KYSELINA TIAPROFENOVÁ</t>
  </si>
  <si>
    <t>96484</t>
  </si>
  <si>
    <t>SURGAM LÉČIVA</t>
  </si>
  <si>
    <t>300MG TBL NOB 20</t>
  </si>
  <si>
    <t>25366</t>
  </si>
  <si>
    <t>140192</t>
  </si>
  <si>
    <t>OMEPRAZOL STADA</t>
  </si>
  <si>
    <t>20MG CPS ETD 100</t>
  </si>
  <si>
    <t>PERINDOPRIL</t>
  </si>
  <si>
    <t>85162</t>
  </si>
  <si>
    <t>PRENESSA</t>
  </si>
  <si>
    <t>4MG TBL NOB 90</t>
  </si>
  <si>
    <t>RAMIPRIL</t>
  </si>
  <si>
    <t>15866</t>
  </si>
  <si>
    <t>10MG TBL NOB 100</t>
  </si>
  <si>
    <t>96118</t>
  </si>
  <si>
    <t>250SU CPS MOL 50</t>
  </si>
  <si>
    <t>164888</t>
  </si>
  <si>
    <t>CALTRATE 600 MG/400 IU D3 POTAHOVANÁ TABLETA</t>
  </si>
  <si>
    <t>600MG/400IU TBL FLM 90</t>
  </si>
  <si>
    <t>146899</t>
  </si>
  <si>
    <t>10MG TBL FLM 50</t>
  </si>
  <si>
    <t>*2998</t>
  </si>
  <si>
    <t>11652</t>
  </si>
  <si>
    <t>ORTÉZA KLAVIKULÁRNÍ PAN 2.05</t>
  </si>
  <si>
    <t>VELIKOST S,M,L,XL, UNIVERZÁLNÍ PRO PRAVÉ A LEVÉ RAMENO</t>
  </si>
  <si>
    <t>63786</t>
  </si>
  <si>
    <t>ORTÉZA HLEZENNÍ SURROUND ANKLE AIR</t>
  </si>
  <si>
    <t>PRO KONTROLU INVERZE/EVERZE, SE VZDUCHEM</t>
  </si>
  <si>
    <t>11063</t>
  </si>
  <si>
    <t>IBALGIN 600</t>
  </si>
  <si>
    <t>600MG TBL FLM 30</t>
  </si>
  <si>
    <t>32018</t>
  </si>
  <si>
    <t>IBUPROFEN AL 400</t>
  </si>
  <si>
    <t>23642</t>
  </si>
  <si>
    <t>ORTÉZA KOLENNÍ S KOVOVÝMI DLAHAMI</t>
  </si>
  <si>
    <t>DRYTEX ECONOMY HINGED KNEE SUPPORT- S DVOUOSÝM KLOUBEM (0670)</t>
  </si>
  <si>
    <t>63776</t>
  </si>
  <si>
    <t>ORTÉZA HLEZENNÍ VACOPED; SOUPRAVA PRO PACIENTA</t>
  </si>
  <si>
    <t>192247</t>
  </si>
  <si>
    <t>75MG CPS PRO 20</t>
  </si>
  <si>
    <t>47740</t>
  </si>
  <si>
    <t>203854</t>
  </si>
  <si>
    <t>KYSELINA VALPROOVÁ</t>
  </si>
  <si>
    <t>76378</t>
  </si>
  <si>
    <t>5G/100ML SIR 150ML</t>
  </si>
  <si>
    <t>NAFTIDROFURYL</t>
  </si>
  <si>
    <t>66015</t>
  </si>
  <si>
    <t>ENELBIN 100 RETARD</t>
  </si>
  <si>
    <t>PARACETAMOL</t>
  </si>
  <si>
    <t>162142</t>
  </si>
  <si>
    <t>500MG TBL NOB 24</t>
  </si>
  <si>
    <t>SULFAMETHOXAZOL A TRIMETHOPRIM</t>
  </si>
  <si>
    <t>203954</t>
  </si>
  <si>
    <t>BISEPTOL</t>
  </si>
  <si>
    <t>400MG/80MG TBL NOB 28</t>
  </si>
  <si>
    <t>40152</t>
  </si>
  <si>
    <t>250MG/5ML POR PLV SUS 60ML</t>
  </si>
  <si>
    <t>32086</t>
  </si>
  <si>
    <t>50MG CPS DUR 20(2X10)</t>
  </si>
  <si>
    <t>132992</t>
  </si>
  <si>
    <t>45387</t>
  </si>
  <si>
    <t>PUNČOCHY KOMPRESNÍ LÝTKOVÉ II.K.T.</t>
  </si>
  <si>
    <t>MAXIS COMFORT A-D</t>
  </si>
  <si>
    <t>140304</t>
  </si>
  <si>
    <t>ORTÉZA KOLENNÍHO KLOUBU S KOVOVÝMI DLAHAMI</t>
  </si>
  <si>
    <t>STABIMED PRO - PRODYŠNÝ MATERIÁL, KOVOVÉ DLAHY</t>
  </si>
  <si>
    <t>22322</t>
  </si>
  <si>
    <t>ORTÉZA KOLENNÍHO KLOUBU PEVNÁ</t>
  </si>
  <si>
    <t>S FLEXÍ 0 ST.A,ORTIKA OR 3A,VELIKOSTI XS,S,M,L,XL</t>
  </si>
  <si>
    <t>140685</t>
  </si>
  <si>
    <t>BANDÁŽ HLEZNA - MALLEOSAN</t>
  </si>
  <si>
    <t>PLETENINOVÁ BANDÁŽ, SILIKONOVÉ PELOTY</t>
  </si>
  <si>
    <t>140722</t>
  </si>
  <si>
    <t>ORTÉZA PRSTOVÁ DYNAMICKÁ EXTENČNÍ (PIP)</t>
  </si>
  <si>
    <t>UNIVERZÁLNÍ PROVEDENÍ PRO PRSTY PRAVÉ A LEVÉ RUKY, VELIKOST 1-5</t>
  </si>
  <si>
    <t>140696</t>
  </si>
  <si>
    <t>DLAHA ABDUKČNÍ RAMENNÍ POLOHOVATELNÁ PAN 2.07,ABDU</t>
  </si>
  <si>
    <t>POLOHOVATELNÝ KLÍN SE SOUSTAVOU POPRUHŮ A ANATOMICKOU PODRUČKOU,VEL.S,M</t>
  </si>
  <si>
    <t>155686</t>
  </si>
  <si>
    <t>ZYRTEC</t>
  </si>
  <si>
    <t>97522</t>
  </si>
  <si>
    <t>500MG TBL FLM 30</t>
  </si>
  <si>
    <t>15764</t>
  </si>
  <si>
    <t>BERLE PŘEDLOKETNÍ DURALOVÁ FD 93</t>
  </si>
  <si>
    <t>NOSNOST 150KG</t>
  </si>
  <si>
    <t>12894</t>
  </si>
  <si>
    <t>100MG POR GRA SUS 15 I</t>
  </si>
  <si>
    <t>89026</t>
  </si>
  <si>
    <t>50MG TBL ENT 100</t>
  </si>
  <si>
    <t>32060</t>
  </si>
  <si>
    <t>9500IU/ML INJ SOL ISP 2X0,6ML</t>
  </si>
  <si>
    <t>CHLORID DRASELNÝ</t>
  </si>
  <si>
    <t>17189</t>
  </si>
  <si>
    <t>500MG TBL ENT 100</t>
  </si>
  <si>
    <t>INOSIN PRANOBEX</t>
  </si>
  <si>
    <t>107676</t>
  </si>
  <si>
    <t>ISOPRINOSINE</t>
  </si>
  <si>
    <t>500MG TBL NOB 50</t>
  </si>
  <si>
    <t>85524</t>
  </si>
  <si>
    <t>AMOKSIKLAV 375 MG</t>
  </si>
  <si>
    <t>250MG/125MG TBL FLM 21</t>
  </si>
  <si>
    <t>Standardní lůžková péče</t>
  </si>
  <si>
    <t>Všeobecná ambulance</t>
  </si>
  <si>
    <t>Lůžkové oddělení intenzivní péče</t>
  </si>
  <si>
    <t>Preskripce a záchyt receptů a poukazů - orientační přehled</t>
  </si>
  <si>
    <t>Přehled plnění pozitivního listu (PL) - 
   preskripce léčivých přípravků dle objemu Kč mimo PL</t>
  </si>
  <si>
    <t>N02AJ13 - TRAMADOL A PARACETAMOL</t>
  </si>
  <si>
    <t>J01FA09 - KLARITHROMYCIN</t>
  </si>
  <si>
    <t>N02CC01 - SUMATRIPTAN</t>
  </si>
  <si>
    <t>C09CA07 - TELMISARTAN</t>
  </si>
  <si>
    <t>B03AE10 - RŮZNÉ JINÉ KOMBINACE ŽELEZA</t>
  </si>
  <si>
    <t>R01AD09 - MOMETASON</t>
  </si>
  <si>
    <t>J01FA10 - AZITHROMYCIN</t>
  </si>
  <si>
    <t>J05AX05 - INOSIN PRANOBEX</t>
  </si>
  <si>
    <t>R05CB01 - ACETYLCYSTEIN</t>
  </si>
  <si>
    <t>M01AC06 - MELOXIKAM</t>
  </si>
  <si>
    <t>R06AX13 - LORATADIN</t>
  </si>
  <si>
    <t>A07DA - ANTIPROPULZIVA</t>
  </si>
  <si>
    <t>R03AK07 - FORMOTEROL A BUDESONID</t>
  </si>
  <si>
    <t>N05BA12 - ALPRAZOLAM</t>
  </si>
  <si>
    <t>N06AB10 - ESCITALOPRAM</t>
  </si>
  <si>
    <t>R05CB01</t>
  </si>
  <si>
    <t>M01AC06</t>
  </si>
  <si>
    <t>N02CC01</t>
  </si>
  <si>
    <t>N05BA12</t>
  </si>
  <si>
    <t>B03AE10</t>
  </si>
  <si>
    <t>N02AJ13</t>
  </si>
  <si>
    <t>J01FA10</t>
  </si>
  <si>
    <t>R06AX13</t>
  </si>
  <si>
    <t>C09CA07</t>
  </si>
  <si>
    <t>R01AD09</t>
  </si>
  <si>
    <t>J05AX05</t>
  </si>
  <si>
    <t>R03AK07</t>
  </si>
  <si>
    <t>N06AB10</t>
  </si>
  <si>
    <t>A07DA</t>
  </si>
  <si>
    <t>J01FA09</t>
  </si>
  <si>
    <t>Přehled plnění PL - Preskripce léčivých přípravků - orientační přehled</t>
  </si>
  <si>
    <t>50115003 - TEP (Z518)</t>
  </si>
  <si>
    <t>50115004 - IUTN - kovové (Z506)</t>
  </si>
  <si>
    <t>50115011 - IUTN - ostat.nákl.PZT (Z515)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</si>
  <si>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</si>
  <si>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</si>
  <si>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</si>
  <si>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</si>
  <si>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</si>
  <si>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</si>
  <si>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</si>
  <si>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</si>
  <si>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</si>
  <si>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</si>
  <si>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</si>
  <si>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3164</t>
  </si>
  <si>
    <t>TRAU: pracoviště COS</t>
  </si>
  <si>
    <t>TRAU: pracoviště COS Celkem</t>
  </si>
  <si>
    <t>50115020</t>
  </si>
  <si>
    <t>laboratorní diagnostika-LEK (Z501)</t>
  </si>
  <si>
    <t>DG395</t>
  </si>
  <si>
    <t>Diagnostická souprava AB0 set monoklonální na 30</t>
  </si>
  <si>
    <t>50115040</t>
  </si>
  <si>
    <t>laboratorní materiál (Z505)</t>
  </si>
  <si>
    <t>ZC065</t>
  </si>
  <si>
    <t>Kapilára heparin sodný 140 ul / 1,2 x 125 mm + drátek sklo 125/140</t>
  </si>
  <si>
    <t>50115050</t>
  </si>
  <si>
    <t>obvazový materiál (Z502)</t>
  </si>
  <si>
    <t>ZL978</t>
  </si>
  <si>
    <t>Kanystr renasys GO 300 ml pro podtlakovou terapii 66800914</t>
  </si>
  <si>
    <t>ZA563</t>
  </si>
  <si>
    <t>Kompresa AB 20 x 20 cm/1 ks sterilní NT savá (1230114041) 1327114041</t>
  </si>
  <si>
    <t>ZA464</t>
  </si>
  <si>
    <t>Kompresa NT 10 x 10 cm/2 ks sterilní 26520</t>
  </si>
  <si>
    <t>ZA463</t>
  </si>
  <si>
    <t>Kompresa NT 10 x 20 cm/2 ks sterilní 26620</t>
  </si>
  <si>
    <t>ZC854</t>
  </si>
  <si>
    <t>Kompresa NT 7,5 x 7,5 cm/2 ks sterilní 26510</t>
  </si>
  <si>
    <t>ZL410</t>
  </si>
  <si>
    <t>Krytí gelové Hemagel 100 g A2681147</t>
  </si>
  <si>
    <t>ZN814</t>
  </si>
  <si>
    <t>Krytí gelové na rány ActiMaris bal. á 20g 3097749</t>
  </si>
  <si>
    <t>ZA544</t>
  </si>
  <si>
    <t>Krytí inadine nepřilnavé 5,0 x 5,0 cm 1/10 SYS01481EE</t>
  </si>
  <si>
    <t>ZA547</t>
  </si>
  <si>
    <t>Krytí inadine nepřilnavé 9,5 x 9,5 cm 1/10 SYS01512EE</t>
  </si>
  <si>
    <t>ZA537</t>
  </si>
  <si>
    <t>Krytí mepilex heel 13 x 20 cm bal. á 5 ks 288100-01</t>
  </si>
  <si>
    <t>ZK404</t>
  </si>
  <si>
    <t>Krytí prontosan roztok 350 ml 400416</t>
  </si>
  <si>
    <t>ZA562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</si>
  <si>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</si>
  <si>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</si>
  <si>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</si>
  <si>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</si>
  <si>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</si>
  <si>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ZI601</t>
  </si>
  <si>
    <t>Náplast curapor 10 x 20 cm 32915 ( náhrada za cosmopor )</t>
  </si>
  <si>
    <t>ZC885</t>
  </si>
  <si>
    <t>Náplast omnifix E 10 cm x 10 m 900650</t>
  </si>
  <si>
    <t>ZQ117</t>
  </si>
  <si>
    <t>Náplast transparentní Airoplast cívka 2,5 cm x 9,14 m (náhrada za transpore) P-AIRO2591</t>
  </si>
  <si>
    <t>ZB084</t>
  </si>
  <si>
    <t>Náplast transpore 2,50 cm x 9,14 m 1527-1 - nahrazeno ZQ117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</si>
  <si>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</si>
  <si>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</si>
  <si>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</si>
  <si>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</si>
  <si>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</si>
  <si>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</si>
  <si>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</si>
  <si>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</si>
  <si>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</si>
  <si>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</si>
  <si>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</si>
  <si>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</si>
  <si>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</si>
  <si>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</si>
  <si>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ZP212</t>
  </si>
  <si>
    <t>Obvaz elastický síťový pruban Tg-fix vel. C paže, noha, loket 25 m 24252</t>
  </si>
  <si>
    <t>ZL789</t>
  </si>
  <si>
    <t>Obvaz sterilní hotový č. 2 A4091360</t>
  </si>
  <si>
    <t>ZL790</t>
  </si>
  <si>
    <t>Obvaz sterilní hotový č. 3 A4101144</t>
  </si>
  <si>
    <t>ZL975</t>
  </si>
  <si>
    <t>Pěna renasys-F malý set (S) pro podtlakovou terapii 66800794</t>
  </si>
  <si>
    <t>ZL973</t>
  </si>
  <si>
    <t>Pěna renasys-F střední set (M) pro podtlakovou terapii 66800795</t>
  </si>
  <si>
    <t>ZL974</t>
  </si>
  <si>
    <t>Pěna renasys-F velký set (L) pro podtlakovou terapii 66800796</t>
  </si>
  <si>
    <t>ZA576</t>
  </si>
  <si>
    <t>Set sterilní pro močovou katetrizaci Mediset bal. á 10 ks 4552710</t>
  </si>
  <si>
    <t>ZA083</t>
  </si>
  <si>
    <t>Šátek trojcípý NT 136 x 96 x 96 cm 14970</t>
  </si>
  <si>
    <t>Šátek trojcípý NT 136 x 96 x 96 cm 14970 náhrada ZA443</t>
  </si>
  <si>
    <t>ZA443</t>
  </si>
  <si>
    <t>Šátek trojcípý NT 136 x 96 x 96 cm 20002 náhrada ZA083</t>
  </si>
  <si>
    <t>ZA593</t>
  </si>
  <si>
    <t>Tampon sterilní stáčený 20 x 20 cm / 5 ks 28003+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</si>
  <si>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</si>
  <si>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</si>
  <si>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</si>
  <si>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</si>
  <si>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</si>
  <si>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</si>
  <si>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ZD650</t>
  </si>
  <si>
    <t>Aquapak - sterilní voda 340 ml s adaptérem bal. á 20 ks 400340</t>
  </si>
  <si>
    <t>ZB771</t>
  </si>
  <si>
    <t>Držák jehly základní 450201</t>
  </si>
  <si>
    <t>ZA738</t>
  </si>
  <si>
    <t>Filtr mini spike zelený 4550242</t>
  </si>
  <si>
    <t>ZN298</t>
  </si>
  <si>
    <t>Hadička spojovací Gamaplus HS 1,8 x 1800 LL NO DOP 606304-ND</t>
  </si>
  <si>
    <t>ZN297</t>
  </si>
  <si>
    <t>Hadička spojovací Gamaplus HS 1,8 x 450 LL NO DOP 606301-ND</t>
  </si>
  <si>
    <t>ZD809</t>
  </si>
  <si>
    <t>Kanyla vasofix 20G růžová safety 4269110S-01</t>
  </si>
  <si>
    <t>ZD808</t>
  </si>
  <si>
    <t>Kanyla vasofix 22G modrá safety 4269098S-01</t>
  </si>
  <si>
    <t>ZH816</t>
  </si>
  <si>
    <t>Katetr močový foley CH14 180605-000140</t>
  </si>
  <si>
    <t>ZH493</t>
  </si>
  <si>
    <t>Katetr močový foley CH16 180605-000160</t>
  </si>
  <si>
    <t>ZH817</t>
  </si>
  <si>
    <t>Katetr močový foley CH18 180605-000180</t>
  </si>
  <si>
    <t>ZH818</t>
  </si>
  <si>
    <t>Katetr močový foley CH20 180605-000200</t>
  </si>
  <si>
    <t>ZK884</t>
  </si>
  <si>
    <t>Kohout trojcestný discofix modrý 4095111</t>
  </si>
  <si>
    <t>ZO372</t>
  </si>
  <si>
    <t>Konektor bezjehlový OptiSyte JIM:JSM4001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</si>
  <si>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</si>
  <si>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</si>
  <si>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</si>
  <si>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</si>
  <si>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ZB102</t>
  </si>
  <si>
    <t>Láhev k odsávačce flovac 1l hadice 1,8 m á 45 ks 000-036-020</t>
  </si>
  <si>
    <t>ZE159</t>
  </si>
  <si>
    <t>Nádoba na kontaminovaný odpad 2 l 15-0003</t>
  </si>
  <si>
    <t>ZL688</t>
  </si>
  <si>
    <t>Proužky Accu-Check Inform IIStrip 50 EU1 á 50 ks 05942861041</t>
  </si>
  <si>
    <t>ZL689</t>
  </si>
  <si>
    <t>Roztok Accu-Check Performa Int´l Controls 1+2 level 04861736</t>
  </si>
  <si>
    <t>ZB249</t>
  </si>
  <si>
    <t>Sáček močový s křížovou výpustí 2000 ml ZAR-TNU201601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</si>
  <si>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</si>
  <si>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</si>
  <si>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</si>
  <si>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</si>
  <si>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</si>
  <si>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</si>
  <si>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</si>
  <si>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</si>
  <si>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ZA746</t>
  </si>
  <si>
    <t>Stříkačka injekční 3-dílná 1 ml L tuberculin Omnifix Solo 9161406V</t>
  </si>
  <si>
    <t>ZH491</t>
  </si>
  <si>
    <t>Stříkačka injekční 3-dílná 50 - 60 ml LL MRG00711</t>
  </si>
  <si>
    <t>ZB893</t>
  </si>
  <si>
    <t>Stříkačka inzulinová omnican 0,5 ml 100j s jehlou 30 G bal. á 100 ks 9151125S</t>
  </si>
  <si>
    <t>ZA964</t>
  </si>
  <si>
    <t>Stříkačka janett 3-dílná 60 ml sterilní vyplachovací 050ML3CZ-CEW (MRG564)</t>
  </si>
  <si>
    <t>ZA119</t>
  </si>
  <si>
    <t>Trokar hrudní 18F 30 cm 636.18</t>
  </si>
  <si>
    <t>ZL435</t>
  </si>
  <si>
    <t>Trokar hrudní CH20 délka 40 cm vnější pr. 6,6 mm bal. á 10 ks 02.000.30.020</t>
  </si>
  <si>
    <t>ZP357</t>
  </si>
  <si>
    <t>Tyčinka vatová zvlhčující glycerín + citron bal. á 75 ks FTL-LS-15</t>
  </si>
  <si>
    <t>ZK798</t>
  </si>
  <si>
    <t>Zátka combi modrá 4495152</t>
  </si>
  <si>
    <t>ZC872</t>
  </si>
  <si>
    <t>Zátka ke kapiláře 140 ul</t>
  </si>
  <si>
    <t>ZB756</t>
  </si>
  <si>
    <t>Zkumavka 3 ml K3 edta fialová 454086</t>
  </si>
  <si>
    <t>ZB774</t>
  </si>
  <si>
    <t>Zkumavka červená 5 ml gel 456071</t>
  </si>
  <si>
    <t>ZB759</t>
  </si>
  <si>
    <t>Zkumavka červená 8 ml gel 455071</t>
  </si>
  <si>
    <t>ZI167</t>
  </si>
  <si>
    <t>Zkumavka EmptyTube bílá ostatní tekuté vzorky PFPM913S</t>
  </si>
  <si>
    <t>ZB775</t>
  </si>
  <si>
    <t>Zkumavka koagulace modrá Quick 4 ml modrá 454329</t>
  </si>
  <si>
    <t>ZB985</t>
  </si>
  <si>
    <t>Zkumavka močová urin-monovette s pístem 10 ml sterilní bal. á 100 ks 10.252.020</t>
  </si>
  <si>
    <t>ZI179</t>
  </si>
  <si>
    <t>Zkumavka s mediem+ flovakovaný tampon eSwab růžový nos,krk,vagina,konečník,rány,fekální vzo) 490CE.A</t>
  </si>
  <si>
    <t>50115063</t>
  </si>
  <si>
    <t>ZPr - vaky, sety (Z528)</t>
  </si>
  <si>
    <t>ZA715</t>
  </si>
  <si>
    <t>Set infuzní intrafix primeline classic 150 cm 4062957</t>
  </si>
  <si>
    <t>ZE079</t>
  </si>
  <si>
    <t>Set transfúzní non PVC s odvzdušněním a bakteriálním filtrem ZAR-I-TS</t>
  </si>
  <si>
    <t>50115065</t>
  </si>
  <si>
    <t>ZPr - vpichovací materiál (Z530)</t>
  </si>
  <si>
    <t>ZA999</t>
  </si>
  <si>
    <t>Jehla injekční 0,5 x 16 mm oranžová 4657853</t>
  </si>
  <si>
    <t>ZA832</t>
  </si>
  <si>
    <t>Jehla injekční 0,9 x 40 mm žlutá 4657519</t>
  </si>
  <si>
    <t>ZB556</t>
  </si>
  <si>
    <t>Jehla injekční 1,2 x 40 mm růžová 4665120</t>
  </si>
  <si>
    <t>ZB767</t>
  </si>
  <si>
    <t>Jehla vakuová 226/38 mm černá 450075</t>
  </si>
  <si>
    <t>50115067</t>
  </si>
  <si>
    <t>ZPr - rukavice (Z532)</t>
  </si>
  <si>
    <t>ZP947</t>
  </si>
  <si>
    <t>Rukavice nitril basic bez p. modré M bal. á 200 ks 44751</t>
  </si>
  <si>
    <t>50115070</t>
  </si>
  <si>
    <t>ZPr - katetry ostatní (Z513)</t>
  </si>
  <si>
    <t>ZC354</t>
  </si>
  <si>
    <t>Katetr CVC 1 lumen 16 GA x 20 cm bal. á 10 ks CV-24301-E</t>
  </si>
  <si>
    <t>50115079</t>
  </si>
  <si>
    <t>ZPr - internzivní péče (Z542)</t>
  </si>
  <si>
    <t>ZB751</t>
  </si>
  <si>
    <t>Hadice PVC 8/12 á 30 m P00468</t>
  </si>
  <si>
    <t>ZD668</t>
  </si>
  <si>
    <t>Kompresa gáza 10 x 10 cm/5 ks sterilní 1325019275</t>
  </si>
  <si>
    <t>ZA557</t>
  </si>
  <si>
    <t>Kompresa gáza 10 x 20 cm/5 ks sterilní 26013</t>
  </si>
  <si>
    <t>ZD740</t>
  </si>
  <si>
    <t>Kompresa gáza sterilkompres 7,5 x 7,5 cm/5 ks sterilní 1325019265(1230119225)</t>
  </si>
  <si>
    <t>Kompresa gáza sterilkompres 7,5 x 7,5 cm/5 ks, 100% bavlna, sterilní 1325019265(1230119225)</t>
  </si>
  <si>
    <t>ZE396</t>
  </si>
  <si>
    <t>Krytí mastný tyl grassolind 7,5 x 10 cm bal. á 10 ks 499313</t>
  </si>
  <si>
    <t>ZD104</t>
  </si>
  <si>
    <t>Náplast omniplast 10,0 cm x 10,0 m 9004472 (900535)</t>
  </si>
  <si>
    <t>ZA654</t>
  </si>
  <si>
    <t>Obinadlo elastické coban 2,5 cm x 4,5 m bal. á 30 ks 1581</t>
  </si>
  <si>
    <t>ZN478</t>
  </si>
  <si>
    <t>Obinadlo elastické universal 10 cm x 5 m 1323100313</t>
  </si>
  <si>
    <t>ZN477</t>
  </si>
  <si>
    <t>Obinadlo elastické universal 12 cm x 5 m 1323100314</t>
  </si>
  <si>
    <t>ZN476</t>
  </si>
  <si>
    <t>Obinadlo elastické universal 15 cm x 5 m 1323100315</t>
  </si>
  <si>
    <t>ZF715</t>
  </si>
  <si>
    <t>Obinadlo fixační peha-haft 4cm á 4m 932441</t>
  </si>
  <si>
    <t>ZA426</t>
  </si>
  <si>
    <t>Obinadlo hydrofilní 16 cm x 10 m 13014</t>
  </si>
  <si>
    <t>ZA430</t>
  </si>
  <si>
    <t>Obinadlo sádrové gipsan 10 cm x 3 m bal. á 60 ks 1321701103</t>
  </si>
  <si>
    <t>ZA538</t>
  </si>
  <si>
    <t>Obinadlo sádrové gipsan 12 cm x 3 m bal. á 48 ks 1321701104</t>
  </si>
  <si>
    <t>ZA555</t>
  </si>
  <si>
    <t>Obinadlo sádrové gipsan 14 cm x 3 m bal. á 40 ks 1321701105</t>
  </si>
  <si>
    <t>ZP221</t>
  </si>
  <si>
    <t>Obvaz elastický síťový pruban Tg-fix vel. D větší hlava, slabší trup 25 m 24253</t>
  </si>
  <si>
    <t>ZP301</t>
  </si>
  <si>
    <t>Obvaz elastický síťový pruban Tg-fix vel. E silnější trup, kyčel, podpaždí 25 m 24254</t>
  </si>
  <si>
    <t>ZC848</t>
  </si>
  <si>
    <t>Obvaz ortho-pad 10 cm x 3 m pod sádru á 6 ks karton á 120 ks 1320105004</t>
  </si>
  <si>
    <t>ZC725</t>
  </si>
  <si>
    <t>Obvaz ortho-pad 15 cm x 3 m pod sádru á 6 ks 1320105005</t>
  </si>
  <si>
    <t>ZA590</t>
  </si>
  <si>
    <t>Obvaz sádrový safix plus   6 cm x 2 m bal.á 56 ks 3327300</t>
  </si>
  <si>
    <t>ZA592</t>
  </si>
  <si>
    <t>Obvaz sádrový safix plus   8 cm x 3 m bal. á 30 ks 3327400</t>
  </si>
  <si>
    <t>ZA556</t>
  </si>
  <si>
    <t>Obvaz sádrový safix plus 10 cm x 3 m bal. á 24 ks 3327410</t>
  </si>
  <si>
    <t>ZA431</t>
  </si>
  <si>
    <t>Obvaz sádrový safix plus 12 cm x 3 m bal. á 20 ks 3327420</t>
  </si>
  <si>
    <t>ZA432</t>
  </si>
  <si>
    <t>Obvaz sádrový safix plus 14 cm x 3 m bal. á 20 ks 3327430</t>
  </si>
  <si>
    <t>ZD545</t>
  </si>
  <si>
    <t>Safix longeta sádrová 4 vrstvá 10 x 20 m (332790) 1324702316</t>
  </si>
  <si>
    <t>ZD551</t>
  </si>
  <si>
    <t>Safix longeta sádrová 4 vrstvá 12 x 20 m (332791) 1324702317</t>
  </si>
  <si>
    <t>ZA527</t>
  </si>
  <si>
    <t>Set sterilní pro malé chir.výkony Mediset bal. á 27 ks 4709673</t>
  </si>
  <si>
    <t>ZQ114</t>
  </si>
  <si>
    <t>Steh náplasťový pevný Pharmastrip 4 mm x 76mm 1 obálka á 8 stehů bal. á 100 obálek (náhrada za steri-strip) P-PHST476</t>
  </si>
  <si>
    <t>ZA599</t>
  </si>
  <si>
    <t>Steh náplasťový Steri-strip 6 x 75 mm bal. á 50 ks elast. E4541</t>
  </si>
  <si>
    <t>ZC752</t>
  </si>
  <si>
    <t>Čepelka skalpelová 15 BB515</t>
  </si>
  <si>
    <t>ZI879</t>
  </si>
  <si>
    <t>Extraktor kožních svorek Leukosan bal. á 20 ks 72615</t>
  </si>
  <si>
    <t>ZF159</t>
  </si>
  <si>
    <t>Nádoba na kontaminovaný odpad 1 l 15-0002</t>
  </si>
  <si>
    <t>ZL105</t>
  </si>
  <si>
    <t>Nástavec pro odběr moče ke zkumavce vacuete 450251</t>
  </si>
  <si>
    <t>ZN947</t>
  </si>
  <si>
    <t>Nůžky převazové lister 180 mm lomené PL827-106</t>
  </si>
  <si>
    <t>ZJ673</t>
  </si>
  <si>
    <t>Pohár na moč 100 ml UH GAMA204808</t>
  </si>
  <si>
    <t>ZG515</t>
  </si>
  <si>
    <t>Zkumavka močová vacuette 10,5 ml bal. á 50 ks 455007</t>
  </si>
  <si>
    <t>50115064</t>
  </si>
  <si>
    <t>ZPr - šicí materiál (Z529)</t>
  </si>
  <si>
    <t>ZB979</t>
  </si>
  <si>
    <t>Šití dafilon modrý 4/0 (1.5) bal. á 36 ks C0932205</t>
  </si>
  <si>
    <t>ZB216</t>
  </si>
  <si>
    <t>Šití safil fialový 2/0 (3) bal. á 36 ks C1048051</t>
  </si>
  <si>
    <t>ZP948</t>
  </si>
  <si>
    <t>Rukavice nitril basic bez p. modré L bal. á 200 ks 44752</t>
  </si>
  <si>
    <t>ZP946</t>
  </si>
  <si>
    <t>Rukavice nitril basic bez p. modré S bal. á 200 ks 44750</t>
  </si>
  <si>
    <t>ZN125</t>
  </si>
  <si>
    <t>Rukavice operační gammex latex PF bez pudru 7,5 330048075</t>
  </si>
  <si>
    <t>ZN108</t>
  </si>
  <si>
    <t>Rukavice operační gammex latex PF bez pudru 8,0 330048080</t>
  </si>
  <si>
    <t>ZA459</t>
  </si>
  <si>
    <t>Kompresa AB 10 x 20 cm/1 ks sterilní NT savá (1230114021) 1327114021</t>
  </si>
  <si>
    <t>ZC506</t>
  </si>
  <si>
    <t>Kompresa NT 10 x 10 cm/5 ks sterilní 1325020275</t>
  </si>
  <si>
    <t>ZC845</t>
  </si>
  <si>
    <t>Kompresa NT 10 x 20 cm/5 ks sterilní 26621</t>
  </si>
  <si>
    <t>ZI600</t>
  </si>
  <si>
    <t>Náplast curapor 10 x 15 cm 32914 ( náhrada za cosmopor )</t>
  </si>
  <si>
    <t>ZA540</t>
  </si>
  <si>
    <t>Náplast omnifix E 15 cm x 10 m 9006513</t>
  </si>
  <si>
    <t>ZN618</t>
  </si>
  <si>
    <t>Brýle kyslíkové pro dospělé bal. á 100 ks A0100</t>
  </si>
  <si>
    <t>ZB770</t>
  </si>
  <si>
    <t>Držák jehly excentrický Holdex 450263</t>
  </si>
  <si>
    <t>ZC648</t>
  </si>
  <si>
    <t>Elektroda EKG pěnová pr. 55 mm pro dospělé H-108002</t>
  </si>
  <si>
    <t>ZO924</t>
  </si>
  <si>
    <t>Manžeta přetlaková 1000 ml látková komplet P02086</t>
  </si>
  <si>
    <t>ZF996</t>
  </si>
  <si>
    <t>Manžeta přetlaková 500 ml komplet. P00502</t>
  </si>
  <si>
    <t>ZD813</t>
  </si>
  <si>
    <t>Manžeta TK k monitoru Philips stehno 21,5 x 78 cm KVS M1 7ZOM</t>
  </si>
  <si>
    <t>ZA713</t>
  </si>
  <si>
    <t>Měřič žilního tlaku 01 646992</t>
  </si>
  <si>
    <t>ZA691</t>
  </si>
  <si>
    <t>Rampa 3 kohouty discofix 16600C/4085434/</t>
  </si>
  <si>
    <t>ZA688</t>
  </si>
  <si>
    <t>Sáček močový curity s hod. diurézou 400 ml hadička 150 cm 8150</t>
  </si>
  <si>
    <t>ZD748</t>
  </si>
  <si>
    <t>Set sterilní pro žilní katetrizaci a rouškování bal. á 10 ks Kit CVK</t>
  </si>
  <si>
    <t>ZB543</t>
  </si>
  <si>
    <t>Souprava odběrová tracheální na odběr sekretu G05206</t>
  </si>
  <si>
    <t>ZN854</t>
  </si>
  <si>
    <t>Stříkačka injekční arteriální 3 ml bez jehly s heparinem bal. á 100 ks safePICO Aspirator 956-622</t>
  </si>
  <si>
    <t>ZO543</t>
  </si>
  <si>
    <t>Stříkačka injekční předplněná 0,9% NaCl 10 ml BD PosiFlush SP EMA bal. á 30 ks 306585</t>
  </si>
  <si>
    <t>ZB041</t>
  </si>
  <si>
    <t>Systém hrudní drenáže atrium 1 cestný 3600-100</t>
  </si>
  <si>
    <t>ZB757</t>
  </si>
  <si>
    <t>Zkumavka 6 ml K3 edta fialová 456036</t>
  </si>
  <si>
    <t>ZB777</t>
  </si>
  <si>
    <t>Zkumavka červená 3,5 ml gel 454071</t>
  </si>
  <si>
    <t>ZI182</t>
  </si>
  <si>
    <t>Zkumavka močová + aplikátor s chem.stabilizátorem UriSwab žlutá 802CE.A</t>
  </si>
  <si>
    <t>ZG139</t>
  </si>
  <si>
    <t>Set infuzní VL ST 00 PVC, silikon 285 cm mod standard bal. á 70 ks; k Agilii  M46441000S</t>
  </si>
  <si>
    <t>ZB768</t>
  </si>
  <si>
    <t>Jehla vakuová 216/38 mm zelená 450076</t>
  </si>
  <si>
    <t>ZE027</t>
  </si>
  <si>
    <t>Katetr CVC 1 lumen 5 Fr x 30 cm certofix mono ECO 330 bal. á 10 ks 4160282E</t>
  </si>
  <si>
    <t>ZD909</t>
  </si>
  <si>
    <t>Katetr CVC 2 lumen 7 Fr x 20 cm certofix duo ECO 720 á 10 ks 4162200E</t>
  </si>
  <si>
    <t>ZN620</t>
  </si>
  <si>
    <t>Maska kyslíková dospělá s nebulizací a hadičkou 2 m bal. á 100 ks A0400</t>
  </si>
  <si>
    <t>ZB173</t>
  </si>
  <si>
    <t>Maska kyslíková s hadičkou a nosní svorkou dospělá H-103013</t>
  </si>
  <si>
    <t>50115003</t>
  </si>
  <si>
    <t>TEP (Z518)</t>
  </si>
  <si>
    <t>ZQ209</t>
  </si>
  <si>
    <t>Dřík k TEP hlavičky rádia 8,5 mm + 2 496S285</t>
  </si>
  <si>
    <t>ZQ207</t>
  </si>
  <si>
    <t>Dřík k TEP hlavičky rádia 9,5 mm + 2 496S295</t>
  </si>
  <si>
    <t>ZQ208</t>
  </si>
  <si>
    <t>Náhrada hlavičky rádia Evolve 22 mm 496H020</t>
  </si>
  <si>
    <t>ZN430</t>
  </si>
  <si>
    <t>Náhrada kloubu lokte hlavička rádia +2 26 mm Evolve 496H226</t>
  </si>
  <si>
    <t>KI706</t>
  </si>
  <si>
    <t>náhrada ramenního kloubu  dřík cementový prům 18 mm délka 80 mm Ti6A/4V 1306.15.180</t>
  </si>
  <si>
    <t>KI363</t>
  </si>
  <si>
    <t>náhrada ramenního kloubu adaptér neutrální 0 mm standard Ti6A/4V 1330.15.270</t>
  </si>
  <si>
    <t>KH152</t>
  </si>
  <si>
    <t>náhrada ramenního kloubu dřík cementovaný prům.14 délka 80 mm Ti6A/4V 1306.15.140</t>
  </si>
  <si>
    <t>KJ210</t>
  </si>
  <si>
    <t>náhrada ramenního kloubu hlavice humerální prům 48 mm CoCrMo  1322.09.480</t>
  </si>
  <si>
    <t>KI228</t>
  </si>
  <si>
    <t>náhrada ramenního kloubu hlavice humerální prům. 44 mm CoCrMo 1322.09.440</t>
  </si>
  <si>
    <t>KI267</t>
  </si>
  <si>
    <t>náhrada ramenního kloubu SMR adaptér neutrální Ti6A/4V 0 mm long 1331.15.270</t>
  </si>
  <si>
    <t>KI269</t>
  </si>
  <si>
    <t>náhrada ramenního kloubu trauma tělo humerální s blokačním šroubem TI6A/4V 1350.15.010</t>
  </si>
  <si>
    <t>50115004</t>
  </si>
  <si>
    <t>IUTN - kovové (Z506)</t>
  </si>
  <si>
    <t>ZG998</t>
  </si>
  <si>
    <t>Čep zajišťovací 3.9 mm 458.340</t>
  </si>
  <si>
    <t>ZH004</t>
  </si>
  <si>
    <t>Čep zajišťovací 3.9 mm 458.480</t>
  </si>
  <si>
    <t>ZG356</t>
  </si>
  <si>
    <t>Čep zajišťovací 3.9 mm 458.540</t>
  </si>
  <si>
    <t>ZG251</t>
  </si>
  <si>
    <t>Čep zajišťovací 3.9 mm L34 258.340</t>
  </si>
  <si>
    <t>ZG120</t>
  </si>
  <si>
    <t>Čep zajišťovací 3.9 mm L40 258.400</t>
  </si>
  <si>
    <t>ZC997</t>
  </si>
  <si>
    <t>Čep zajišťovací 3.9 mm L48 258.480</t>
  </si>
  <si>
    <t>ZC276</t>
  </si>
  <si>
    <t>Čep zajišťovací 4.9 mm 459.300</t>
  </si>
  <si>
    <t>ZI311</t>
  </si>
  <si>
    <t>Čep zajišťovací 4.9 mm 459.320</t>
  </si>
  <si>
    <t>ZA104</t>
  </si>
  <si>
    <t>Čep zajišťovací 4.9 mm 459.340</t>
  </si>
  <si>
    <t>ZB897</t>
  </si>
  <si>
    <t>Čep zajišťovací 4.9 mm 459.360</t>
  </si>
  <si>
    <t>ZB601</t>
  </si>
  <si>
    <t>Čep zajišťovací 4.9 mm 459.380</t>
  </si>
  <si>
    <t>ZF263</t>
  </si>
  <si>
    <t>Čep zajišťovací 4.9 mm 459.440</t>
  </si>
  <si>
    <t>ZF847</t>
  </si>
  <si>
    <t>Čep zajišťovací 4.9 mm 459.460</t>
  </si>
  <si>
    <t>ZF413</t>
  </si>
  <si>
    <t>Čep zajišťovací 4.9 mm 459.500</t>
  </si>
  <si>
    <t>KG193</t>
  </si>
  <si>
    <t>čep zajišťovací pr. 4,9 samořezný 259.340</t>
  </si>
  <si>
    <t>ZA026</t>
  </si>
  <si>
    <t>Dlaha adaptační 1.5 mm 12 otv. 246.191</t>
  </si>
  <si>
    <t>ZA023</t>
  </si>
  <si>
    <t>Dlaha adaptační 2.0 mm 12 otv. 243.091</t>
  </si>
  <si>
    <t>ZM544</t>
  </si>
  <si>
    <t>Dlaha adaptační T 1.3 mm 3 otv. 221.333</t>
  </si>
  <si>
    <t>ZC206</t>
  </si>
  <si>
    <t>Dlaha adaptační T 1.5 mm 3 otv. 246.231</t>
  </si>
  <si>
    <t>ZA024</t>
  </si>
  <si>
    <t>Dlaha adaptační T 2.0 mm 3 otv. 243.231</t>
  </si>
  <si>
    <t>ZC169</t>
  </si>
  <si>
    <t>Dlaha adaptační Y 1.5 mm 246.242</t>
  </si>
  <si>
    <t>ZD595</t>
  </si>
  <si>
    <t>Dlaha anatomická DVR short DVRASL</t>
  </si>
  <si>
    <t>ZD274</t>
  </si>
  <si>
    <t>Dlaha anatomická DVR short DVRASR</t>
  </si>
  <si>
    <t>ZD265</t>
  </si>
  <si>
    <t>Dlaha anatomická DVR standard DVRAL</t>
  </si>
  <si>
    <t>ZA745</t>
  </si>
  <si>
    <t>Dlaha anatomická DVR wide DVRAWL</t>
  </si>
  <si>
    <t>ZD398</t>
  </si>
  <si>
    <t>Dlaha anatomická DVR wide DVRAWR</t>
  </si>
  <si>
    <t>KG483</t>
  </si>
  <si>
    <t>dlaha DHP 2,7/3,5 dorso-lat levá 3 otv. 441.263</t>
  </si>
  <si>
    <t>KG485</t>
  </si>
  <si>
    <t>dlaha DHP 2,7/3,5 dorso-lat levá 5 otv. 441.265</t>
  </si>
  <si>
    <t>KG484</t>
  </si>
  <si>
    <t>dlaha DHP 2,7/3,5 dorso-lat pravá 5 otv. 441.264</t>
  </si>
  <si>
    <t>KG490</t>
  </si>
  <si>
    <t>dlaha DHP 2,7/3,5 dorso-lat s/laterální 441.272</t>
  </si>
  <si>
    <t>KG501</t>
  </si>
  <si>
    <t>dlaha DHP 2,7/3,5 mediální levá 5 otv T 441.285</t>
  </si>
  <si>
    <t>KG500</t>
  </si>
  <si>
    <t>dlaha DHP 2,7/3,5 mediální pravá 5 otv T 441.284</t>
  </si>
  <si>
    <t>ZM172</t>
  </si>
  <si>
    <t>Dlaha extra artikulární levá A-4750.71</t>
  </si>
  <si>
    <t>ZN420</t>
  </si>
  <si>
    <t>Dlaha H dorzální pravá A-4750.14</t>
  </si>
  <si>
    <t>KI839</t>
  </si>
  <si>
    <t>dlaha humerální distální LCP,etraartikulární,levá12otv.  04.104.032</t>
  </si>
  <si>
    <t>ZC203</t>
  </si>
  <si>
    <t>Dlaha LC-DCP 2.0 mm 7 otvorů 243.587</t>
  </si>
  <si>
    <t>ZH694</t>
  </si>
  <si>
    <t>Dlaha LCP 2,7 / 3,5 mm na laterální distální fibulu 04.112.141</t>
  </si>
  <si>
    <t>ZG835</t>
  </si>
  <si>
    <t>Dlaha LCP 2,7 / 3,5 mm na přední horní část klavikuly s bočním prodloužením 04.112.010</t>
  </si>
  <si>
    <t>ZG836</t>
  </si>
  <si>
    <t>Dlaha LCP 2,7 / 3,5 mm na přední horní část klavikuly s bočním prodloužením 04.112.011</t>
  </si>
  <si>
    <t>KK834</t>
  </si>
  <si>
    <t>dlaha LCP 2,7/3,5 mm na laterální distální fibulu malý fragment 3 otvory levá 73 mm 04.112.137</t>
  </si>
  <si>
    <t>KG477</t>
  </si>
  <si>
    <t>dlaha LCP 3,5 na olekranon pravá 8 otv. D 436.508</t>
  </si>
  <si>
    <t>ZK399</t>
  </si>
  <si>
    <t>Dlaha LCP 4.5 / 5.0 mm 226.661</t>
  </si>
  <si>
    <t>ZF867</t>
  </si>
  <si>
    <t>Dlaha LCP distální tibie 241.445</t>
  </si>
  <si>
    <t>ZI850</t>
  </si>
  <si>
    <t>Dlaha LCP distální tibie 3.5 mm mediální bez výběžku 02.112.514</t>
  </si>
  <si>
    <t>ZI417</t>
  </si>
  <si>
    <t>Dlaha LCP distální tibie 3.5 mm mediální bez výběžku 02.112.518</t>
  </si>
  <si>
    <t>ZL242</t>
  </si>
  <si>
    <t>Dlaha LCP distální tibie 3.5 mm mediální bez výběžku 02.112.522</t>
  </si>
  <si>
    <t>ZI308</t>
  </si>
  <si>
    <t>Dlaha LCP distální tibie 3.5 mm mediální bez výběžku 02.112.523</t>
  </si>
  <si>
    <t>ZH146</t>
  </si>
  <si>
    <t>Dlaha LCP distální tibie 3.5 mm mediální bez výběžku 02.112.526</t>
  </si>
  <si>
    <t>ZI307</t>
  </si>
  <si>
    <t>Dlaha LCP distální tibie 3.5 mm mediální bez výběžku 02.112.527</t>
  </si>
  <si>
    <t>ZB744</t>
  </si>
  <si>
    <t>Dlaha LCP metafyzální distální bérec 3,5 / 4,0 / 5,0 mm 224.812</t>
  </si>
  <si>
    <t>ZI227</t>
  </si>
  <si>
    <t>Dlaha LCP metafyzální distální bérec 3,5 / 4,5 / 5,0 mm 224.772</t>
  </si>
  <si>
    <t>ZK686</t>
  </si>
  <si>
    <t>Dlaha LCP metafyzální distální bérec 3,5 / 4,5 / 5,0 mm 224.814</t>
  </si>
  <si>
    <t>ZK687</t>
  </si>
  <si>
    <t>Dlaha LCP metafyzální distální bérec 3,5 / 4,5 / 5,0 mm 224.816</t>
  </si>
  <si>
    <t>ZJ295</t>
  </si>
  <si>
    <t>Dlaha LCP na diafízu klíční kosti 3,5 mm 04.112.028</t>
  </si>
  <si>
    <t>ZH692</t>
  </si>
  <si>
    <t>Dlaha LCP na laterální distální fibulu 04.112.139</t>
  </si>
  <si>
    <t>ZE443</t>
  </si>
  <si>
    <t>Dlaha LCP proximální tibie 4.5 239.997</t>
  </si>
  <si>
    <t>ZA002</t>
  </si>
  <si>
    <t>Dlaha LCP proximální tibie 4.5/5.0 240.044</t>
  </si>
  <si>
    <t>ZF291</t>
  </si>
  <si>
    <t>Dlaha LCP proximální tibie laterální 4.5/5.0 mm 240.039</t>
  </si>
  <si>
    <t>ZO034</t>
  </si>
  <si>
    <t>Dlaha LCP tibie proximální dorzální mediální 3,5 mm 02.120.701</t>
  </si>
  <si>
    <t>ZP016</t>
  </si>
  <si>
    <t>Dlaha LCP tibie proximální posteromediální tibiální 3,5 mm 02.120.704</t>
  </si>
  <si>
    <t>ZF288</t>
  </si>
  <si>
    <t>Dlaha LCP tvaru třetiny válce 3.5 mm 241.361</t>
  </si>
  <si>
    <t>ZF287</t>
  </si>
  <si>
    <t>Dlaha LCP tvaru třetiny válce 3.5 mm 241.371</t>
  </si>
  <si>
    <t>ZN838</t>
  </si>
  <si>
    <t>Dlaha LCP tvaru třetiny válce 3.5 mm 241.381</t>
  </si>
  <si>
    <t>ZP417</t>
  </si>
  <si>
    <t>Dlaha LCP tvaru třetiny válce 5 otvorů 241.351</t>
  </si>
  <si>
    <t>ZD376</t>
  </si>
  <si>
    <t>Dlaha LCP-DF 4.5/5.0 mm 222.254</t>
  </si>
  <si>
    <t>ZO590</t>
  </si>
  <si>
    <t>Dlaha metakarpální a falangeální linos ti, anatomická, variabilní úhel, 13 otv., Z-tvar, tl. 1,2 mm, d. 44 mm 26-112-21-09</t>
  </si>
  <si>
    <t>ZO593</t>
  </si>
  <si>
    <t>Dlaha metakarpální a falangeální linos ti, anatomická, variabilní úhel, 2/6 otv., Y-tvar, tl. 1,2 mm, d. 43 mm 26-112-24-09</t>
  </si>
  <si>
    <t>ZO591</t>
  </si>
  <si>
    <t>Dlaha metakarpální a falangeální linos ti, anatomická, variabilní úhel, 3/3 otv., korekční, tl. 1,2 mm, d. 31 mm 26-112-22-09</t>
  </si>
  <si>
    <t>ZO596</t>
  </si>
  <si>
    <t>Dlaha metakarpální a falangeální linos ti, anatomická, variabilní úhel, 7 otv., rovná, tl. 1,2 mm, d. 45 mm 26-112-27-09</t>
  </si>
  <si>
    <t>ZI354</t>
  </si>
  <si>
    <t>Dlaha mini kondylární 1.5 246.610</t>
  </si>
  <si>
    <t>ZD321</t>
  </si>
  <si>
    <t>Dlaha mřížková 1.5 246.482</t>
  </si>
  <si>
    <t>ZB880</t>
  </si>
  <si>
    <t>Dlaha mřížková 1.5 246.483</t>
  </si>
  <si>
    <t>ZM346</t>
  </si>
  <si>
    <t>Dlaha na dézu zápěstí 2,5 mm dlouhé prohnutí A-4760.01</t>
  </si>
  <si>
    <t>ZL391</t>
  </si>
  <si>
    <t>Dlaha na distální ulnu 2.5 mm Y 2/5 otvorů A-4750.91</t>
  </si>
  <si>
    <t>ZI217</t>
  </si>
  <si>
    <t>Dlaha na distální ulnu Y 2/8 otvorů A-4750.92</t>
  </si>
  <si>
    <t>ZH640</t>
  </si>
  <si>
    <t>Dlaha na patu síťkovaná 21 otv. 731-110-000-021</t>
  </si>
  <si>
    <t>ZN381</t>
  </si>
  <si>
    <t>Dlaha na symfýzu 3,5 s koaxiálními kombi otvory a 2 DCP 02.100.016</t>
  </si>
  <si>
    <t>ZA063</t>
  </si>
  <si>
    <t>Dlaha philos proximální humerus 3,5 3 otv. 241.901</t>
  </si>
  <si>
    <t>ZG789</t>
  </si>
  <si>
    <t>Dlaha philos proximální humerus a diafýza 3,5 mm 241.918</t>
  </si>
  <si>
    <t>ZP636</t>
  </si>
  <si>
    <t>Dlaha pro zkrácení ulny a radia TI 7 otvorů dlouhá L 90 mm 26-166-70-09</t>
  </si>
  <si>
    <t>ZI499</t>
  </si>
  <si>
    <t>Dlaha přímá LCP 3,5 mm 10 otvorů 223.601 již se nedodává</t>
  </si>
  <si>
    <t>ZI702</t>
  </si>
  <si>
    <t>Dlaha přímá LCP 3,5 mm 12 otvorů 223.621</t>
  </si>
  <si>
    <t>ZI653</t>
  </si>
  <si>
    <t>Dlaha přímá LCP 3,5 mm 6 otovrů 223.561</t>
  </si>
  <si>
    <t>ZI505</t>
  </si>
  <si>
    <t>Dlaha přímá LCP 3,5 mm 7 otvorů 223.571 již se nedodává</t>
  </si>
  <si>
    <t>ZH539</t>
  </si>
  <si>
    <t>Dlaha přímá LCP 3,5 mm 8 otvorů 223.581</t>
  </si>
  <si>
    <t>ZI498</t>
  </si>
  <si>
    <t>Dlaha přímá LCP 3,5 mm 9 otvorů 223.591</t>
  </si>
  <si>
    <t>Dlaha přímá LCP 3,5 mm 9 otvorů 223.591 již se nedodává</t>
  </si>
  <si>
    <t>ZP094</t>
  </si>
  <si>
    <t>Dlaha radiální distální Medin 6 x 2 otv. pravá 397129788793</t>
  </si>
  <si>
    <t>ZQ019</t>
  </si>
  <si>
    <t>Dlaha radiální distální Medin 7 x 3 otv. levá 397129788743</t>
  </si>
  <si>
    <t>ZM978</t>
  </si>
  <si>
    <t>Dlaha radiální distální volární 6 x 3 otvory 55 mm levá 397129788713</t>
  </si>
  <si>
    <t>ZC855</t>
  </si>
  <si>
    <t>Dlaha radiální IXOS DL4 26-914-40-09</t>
  </si>
  <si>
    <t>ZK909</t>
  </si>
  <si>
    <t>Dlaha radiální IXOS P2 úhlově stabilní 26-912-12-09</t>
  </si>
  <si>
    <t>ZK911</t>
  </si>
  <si>
    <t>Dlaha radiální IXOS P4 úhlově stabilní 26-914-10-09</t>
  </si>
  <si>
    <t>ZK990</t>
  </si>
  <si>
    <t>Dlaha radiální IXOS P4 úhlově stabilní 26-914-11-09</t>
  </si>
  <si>
    <t>ZK991</t>
  </si>
  <si>
    <t>Dlaha radiální IXOS P4 úhlově stabilní 26-914-12-09</t>
  </si>
  <si>
    <t>ZF951</t>
  </si>
  <si>
    <t>Dlaha radiální IXOS P4 wave 26-914-22-09</t>
  </si>
  <si>
    <t>ZM846</t>
  </si>
  <si>
    <t>Dlaha radiální korekční Recos TI uhl.stabilní 26-166-42-09</t>
  </si>
  <si>
    <t>ZM847</t>
  </si>
  <si>
    <t>Dlaha radiální korekční Recos TI uhl.stabilní 26-166-43-09</t>
  </si>
  <si>
    <t>ZP184</t>
  </si>
  <si>
    <t>Dlaha rekonstrukční 3,5 s nízkým profilem 245.910</t>
  </si>
  <si>
    <t>ZJ307</t>
  </si>
  <si>
    <t>Dlaha rekonstrukční 4,5 rovná 229.340</t>
  </si>
  <si>
    <t>ZA062</t>
  </si>
  <si>
    <t>Dlaha rekonstrukční LCP 3,5 rovná s kombinovaným otvorem 10 otv. 245.101</t>
  </si>
  <si>
    <t>ZG093</t>
  </si>
  <si>
    <t>Dlaha rekonstrukční LCP 3,5 rovná s kombinovaným otvorem 5 otv. 245.051</t>
  </si>
  <si>
    <t>ZA060</t>
  </si>
  <si>
    <t>Dlaha rekonstrukční LCP 3,5 rovná s kombinovaným otvorem 6 otv. 245.061</t>
  </si>
  <si>
    <t>ZH019</t>
  </si>
  <si>
    <t>Dlaha rekonstrukční LCP 3,5 rovná s kombinovaným otvorem 8 otv. 245.081</t>
  </si>
  <si>
    <t>ZG354</t>
  </si>
  <si>
    <t>Dlaha rekonstrukční LCP 3,5 rovná s kombinovaným otvorem 9 otv. 245.091</t>
  </si>
  <si>
    <t>ZJ226</t>
  </si>
  <si>
    <t>Dlaha targon FN dlaha 130° KO802T</t>
  </si>
  <si>
    <t>ZP524</t>
  </si>
  <si>
    <t>Dlaha tibiální proximální mediální LCP 3,5 239.937</t>
  </si>
  <si>
    <t>ZO063</t>
  </si>
  <si>
    <t>Dlaha tibiální proximální mediální LCP 3,5 239.955</t>
  </si>
  <si>
    <t>ZO064</t>
  </si>
  <si>
    <t>Dlaha tibiální proximální mediální LCP 3,5 239.957</t>
  </si>
  <si>
    <t>ZC286</t>
  </si>
  <si>
    <t>Dlaha tibie proximální LCP laterální 4.5/5.0 8 otv. 240.041</t>
  </si>
  <si>
    <t>KK927</t>
  </si>
  <si>
    <t>dlaha úhlově stabilní LCP krychlová 2.4 levá titan 04.100.021</t>
  </si>
  <si>
    <t>KK928</t>
  </si>
  <si>
    <t>dlaha úhlově stabilní LCP krychlová 2.4 pravá titan 04.100.022</t>
  </si>
  <si>
    <t>ZA151</t>
  </si>
  <si>
    <t>Dlaha uzamykatelná 3.5 mm patní kost 241.622</t>
  </si>
  <si>
    <t>ZL876</t>
  </si>
  <si>
    <t>Dlaha VA-LCP 3,5 mm proximální tibie 02.127.321</t>
  </si>
  <si>
    <t>ZQ049</t>
  </si>
  <si>
    <t>Dlaha VA-LCP 3,5 mm proximální tibie levá 8 otv. 02.127.231</t>
  </si>
  <si>
    <t>ZH784</t>
  </si>
  <si>
    <t>Dlaha volární 2.5 mm adaptivní A-4750.61</t>
  </si>
  <si>
    <t>ZI393</t>
  </si>
  <si>
    <t>Dlaha volární 2.5 mm adaptivní A-4750.62</t>
  </si>
  <si>
    <t>ZI816</t>
  </si>
  <si>
    <t>Dlaha volární 2.5 mm adaptivní A-4750.64</t>
  </si>
  <si>
    <t>ZL390</t>
  </si>
  <si>
    <t>Dlaha volární na distální rádius 2.5 adaptivní A-4750.63</t>
  </si>
  <si>
    <t>ZI301</t>
  </si>
  <si>
    <t>Dlaha volární na distální radius 2.5 korekční  A-4750.18</t>
  </si>
  <si>
    <t>ZH921</t>
  </si>
  <si>
    <t>Dlaha volární na distální radius 2.5 korekční  A-4750.20</t>
  </si>
  <si>
    <t>ZP416</t>
  </si>
  <si>
    <t>Dlaha Vortex olecranon levá 3H 280220303</t>
  </si>
  <si>
    <t>ZN460</t>
  </si>
  <si>
    <t>Drát K 1,5 mm L230 mm originální ke KIT ULTIMA EVO 4,5 BR150</t>
  </si>
  <si>
    <t>ZM852</t>
  </si>
  <si>
    <t>Drát K Medin 1,2 x 160 mm bal. á 10 ks 397129092470</t>
  </si>
  <si>
    <t>ZN218</t>
  </si>
  <si>
    <t>Drát K Medin 1,2 x 300 mm s vrtací špičkou á 10 ks 397129092540</t>
  </si>
  <si>
    <t>ZM853</t>
  </si>
  <si>
    <t>Drát K Medin 1,5 x 160 mm bal. á 10 ks 397129092480</t>
  </si>
  <si>
    <t>ZM854</t>
  </si>
  <si>
    <t>Drát K Medin 1,8 x 160 mm á 10 ks 397129092490</t>
  </si>
  <si>
    <t>ZO252</t>
  </si>
  <si>
    <t>Drát K se závitovou špičkou 1,6 mm délka 150 mm 292.720</t>
  </si>
  <si>
    <t>ZA491</t>
  </si>
  <si>
    <t>Drát Kirschnerův 1.00 mm á 10 ks 292.100.10</t>
  </si>
  <si>
    <t>ZG063</t>
  </si>
  <si>
    <t>Drát Kirschnerův 1.25 mm á 10 ks 292.120.10</t>
  </si>
  <si>
    <t>ZG307</t>
  </si>
  <si>
    <t>Drát Kirschnerův 1.60 mm á 10 ks 292.160.10</t>
  </si>
  <si>
    <t>ZG065</t>
  </si>
  <si>
    <t>Drát Kirschnerův 2.00 mm á 10 ks 292.200.10</t>
  </si>
  <si>
    <t>ZH340</t>
  </si>
  <si>
    <t>Drát K-Wire 1.60 mm á 10 ks 292.180.10</t>
  </si>
  <si>
    <t>ZF529</t>
  </si>
  <si>
    <t>Drát K-Wire 1.80 mm á 10 ks 292.170.10</t>
  </si>
  <si>
    <t>ZA393</t>
  </si>
  <si>
    <t>Drát vodící 1,60 mm bal. á 10 ks 26-451-00-07</t>
  </si>
  <si>
    <t>ZD401</t>
  </si>
  <si>
    <t>Drát vodící 3,00 mm Targon KH365R</t>
  </si>
  <si>
    <t>ZD050</t>
  </si>
  <si>
    <t>Drát vodící 3.20 mm 357.399</t>
  </si>
  <si>
    <t>ZP096</t>
  </si>
  <si>
    <t>Drát vodící Charlotte 2,5 mm x 230 mm 44182523</t>
  </si>
  <si>
    <t>ZI857</t>
  </si>
  <si>
    <t>Hlava expert zaslepovací 12.0 mm 04.003.000</t>
  </si>
  <si>
    <t>ZI861</t>
  </si>
  <si>
    <t>Hlava expert zaslepovací 12.0 mm 04.003.001</t>
  </si>
  <si>
    <t>ZK802</t>
  </si>
  <si>
    <t>Hlava expert zaslepovací 12.0 mm 04.003.002</t>
  </si>
  <si>
    <t>ZK513</t>
  </si>
  <si>
    <t>Hlava expert zaslepovací 12.0 mm 04.003.003</t>
  </si>
  <si>
    <t>ZI941</t>
  </si>
  <si>
    <t>Hlava expert zaslepovací 12.0 mm 04.003.004</t>
  </si>
  <si>
    <t>ZA155</t>
  </si>
  <si>
    <t>Hlava zaslepovací expert pro hřeby tibiální   5 mm 04.004.000</t>
  </si>
  <si>
    <t>ZA156</t>
  </si>
  <si>
    <t>Hlava zaslepovací expert pro hřeby tibiální   5 mm 04.004.001</t>
  </si>
  <si>
    <t>ZA157</t>
  </si>
  <si>
    <t>Hlava zaslepovací expert pro hřeby tibiální 10 mm 04.004.002</t>
  </si>
  <si>
    <t>ZA158</t>
  </si>
  <si>
    <t>Hlava zaslepovací expert pro hřeby tibiální 15 mm 04.004.003</t>
  </si>
  <si>
    <t>ZG785</t>
  </si>
  <si>
    <t>Hlava zaslepovací Gamma3 3005-1100S</t>
  </si>
  <si>
    <t>KK913</t>
  </si>
  <si>
    <t>hlava zaslepovací PFNA prodloužení 0 mm proximální femur ocel 04.027.000s</t>
  </si>
  <si>
    <t>ZO768</t>
  </si>
  <si>
    <t>Hlava zaslepovací pro Targon PH a H KB615T</t>
  </si>
  <si>
    <t>ZA101</t>
  </si>
  <si>
    <t>Hlava zaslepovací UFN pro zajištění 12,0 mm 459.012</t>
  </si>
  <si>
    <t>ZB694</t>
  </si>
  <si>
    <t>Hřeb DFN femorální distální 12,0 mm L240 451.823</t>
  </si>
  <si>
    <t>ZE997</t>
  </si>
  <si>
    <t>Hřeb DFN femorální distální 12,0 mm L340 451.827</t>
  </si>
  <si>
    <t>ZN028</t>
  </si>
  <si>
    <t>Hřeb dlouhý Gamma3 R2.0 levý 11 x 340 mm x 125° sada 3325-0340S</t>
  </si>
  <si>
    <t>ZH629</t>
  </si>
  <si>
    <t>Hřeb do klíční kosti HCPS pin statický  2.8 x 200 zelený 705-170-028-200</t>
  </si>
  <si>
    <t>ZK734</t>
  </si>
  <si>
    <t>Hřeb expert femorální laterální 10.0 mm 04.003.257</t>
  </si>
  <si>
    <t>ZK510</t>
  </si>
  <si>
    <t>Hřeb expert femorální laterální 10.0 mm 04.003.360</t>
  </si>
  <si>
    <t>ZK724</t>
  </si>
  <si>
    <t>Hřeb expert femorální laterální 9.0 mm 04.003.253</t>
  </si>
  <si>
    <t>ZM944</t>
  </si>
  <si>
    <t>Hřeb expert femorální laterální 9.0 mm 04.003.256</t>
  </si>
  <si>
    <t>ZK921</t>
  </si>
  <si>
    <t>Hřeb expert femorální laterální 9.0 mm 04.003.261</t>
  </si>
  <si>
    <t>ZO085</t>
  </si>
  <si>
    <t>Hřeb expert tibiální 8.0 mm 04.024.243</t>
  </si>
  <si>
    <t>ZA164</t>
  </si>
  <si>
    <t>Hřeb expert tibiální 8.0 mm 04.024.246</t>
  </si>
  <si>
    <t>ZC910</t>
  </si>
  <si>
    <t>Hřeb expert tibiální 8.0 mm 04.024.249</t>
  </si>
  <si>
    <t>ZH310</t>
  </si>
  <si>
    <t>Hřeb expert tibiální 8.0 mm 04.024.252</t>
  </si>
  <si>
    <t>ZA772</t>
  </si>
  <si>
    <t>Hřeb expert tibiální 9.0 mm 04.024.352</t>
  </si>
  <si>
    <t>ZC711</t>
  </si>
  <si>
    <t>Hřeb expert tibiální 9.0 mm 04.024.355</t>
  </si>
  <si>
    <t>ZL449</t>
  </si>
  <si>
    <t>Hřeb expert TN femorální laterální 12.0 mm 04.003.565</t>
  </si>
  <si>
    <t>ZD268</t>
  </si>
  <si>
    <t>Hřeb hladký zamykatelný 2,0 x 18 mm P18000</t>
  </si>
  <si>
    <t>ZD486</t>
  </si>
  <si>
    <t>Hřeb hladký zamykatelný 2,0 x 20 mm P20000</t>
  </si>
  <si>
    <t>ZJ429</t>
  </si>
  <si>
    <t>Hřeb hladký zamykatelný 2,0 x 22 mm P22000</t>
  </si>
  <si>
    <t>ZM956</t>
  </si>
  <si>
    <t>Hřeb hladký zamykatelný 2,0 x 24 mm P24000</t>
  </si>
  <si>
    <t>ZO293</t>
  </si>
  <si>
    <t>Hřeb humerální 7 mm KE214T</t>
  </si>
  <si>
    <t>ZP809</t>
  </si>
  <si>
    <t>Hřeb humerální H 8 mm délka 260 mm KE314T</t>
  </si>
  <si>
    <t>ZQ247</t>
  </si>
  <si>
    <t>Hřeb PF 10 x 180 mm 130° KD003T</t>
  </si>
  <si>
    <t>KG214</t>
  </si>
  <si>
    <t>hřeb PFN pr. 12 130° D240 ocel 273.132</t>
  </si>
  <si>
    <t>KK895</t>
  </si>
  <si>
    <t>hřeb PFNA femorální pr.11 mm délka 240 mm slitina titanu 472.266s</t>
  </si>
  <si>
    <t>KK966</t>
  </si>
  <si>
    <t>hřeb PFNA femorální proximální pr.10 mm 130° délka 240 mm 472.265s</t>
  </si>
  <si>
    <t>KK981</t>
  </si>
  <si>
    <t>hřeb PFNA femorální proximální pr.12 mm 130° délka 240 mm 472.267S</t>
  </si>
  <si>
    <t>ZF105</t>
  </si>
  <si>
    <t>Hřeb PH nagel 10/7 Targon KE023T</t>
  </si>
  <si>
    <t>ZC266</t>
  </si>
  <si>
    <t>Hřeb PH nagel 10/7 Targon KE024T</t>
  </si>
  <si>
    <t>ZE105</t>
  </si>
  <si>
    <t>Hřeb PH nagel 10/7 Targon KE026T</t>
  </si>
  <si>
    <t>ZC227</t>
  </si>
  <si>
    <t>Hřeb PH nagel 10/7 Targon KE071T</t>
  </si>
  <si>
    <t>ZF106</t>
  </si>
  <si>
    <t>Hřeb PH nagel 10/7 Targon KE073T</t>
  </si>
  <si>
    <t>ZC209</t>
  </si>
  <si>
    <t>Hřeb PH nagel 10/8 Targon KE004T</t>
  </si>
  <si>
    <t>ZC224</t>
  </si>
  <si>
    <t>Hřeb PH nagel 10/8 Targon KE054T</t>
  </si>
  <si>
    <t>ZD514</t>
  </si>
  <si>
    <t>Hřeb se závity zamykatelný 2,5 x 16 mm TP16000</t>
  </si>
  <si>
    <t>ZD535</t>
  </si>
  <si>
    <t>Hřeb se závity zamykatelný 2,5 x 18 mm TP18000</t>
  </si>
  <si>
    <t>ZD305</t>
  </si>
  <si>
    <t>Hřeb se závity zamykatelný 2,5 x 20 mm TP20000</t>
  </si>
  <si>
    <t>ZD269</t>
  </si>
  <si>
    <t>Hřeb se závity zamykatelný 2,5 x 22 mm TP22000</t>
  </si>
  <si>
    <t>ZD297</t>
  </si>
  <si>
    <t>Hřeb se závity zamykatelný 2,5 x 24 mm TP24000</t>
  </si>
  <si>
    <t>ZB938</t>
  </si>
  <si>
    <t>Hřeb se závity zamykatelný 2,5 x 26 mm TP26000</t>
  </si>
  <si>
    <t>ZD298</t>
  </si>
  <si>
    <t>Hřeb se závity zamykatelný 2,5 x 28 mm TP28000</t>
  </si>
  <si>
    <t>ZA296</t>
  </si>
  <si>
    <t>Hřeb targon PF 12 x 220 mm 135° KD034T</t>
  </si>
  <si>
    <t>ZI779</t>
  </si>
  <si>
    <t>Hřeb targon PF 14 x 180 mm 130° KD043T</t>
  </si>
  <si>
    <t>ZC996</t>
  </si>
  <si>
    <t>Hřeb targon PF nagel 10 x 180 mm 135° KD004T</t>
  </si>
  <si>
    <t>ZQ222</t>
  </si>
  <si>
    <t>Hřeb targon PF nagel 12 x 180 mm 130° KD023T</t>
  </si>
  <si>
    <t>ZA297</t>
  </si>
  <si>
    <t>Hřeb targon PF nagel 12 x 180 mm 135° KD024T</t>
  </si>
  <si>
    <t>ZC707</t>
  </si>
  <si>
    <t>Hřeb targon PF nagel 14 x 180 mm 135° KD044T</t>
  </si>
  <si>
    <t>ZD548</t>
  </si>
  <si>
    <t>Hřeb targon PF-L 10 x 380 mm 130° KD087T</t>
  </si>
  <si>
    <t>ZH846</t>
  </si>
  <si>
    <t>Hřeb targon PF-L 10 x 420 mm 130° KD089T</t>
  </si>
  <si>
    <t>ZD571</t>
  </si>
  <si>
    <t>Hřeb targon PF-P 10 x 380 mm 130° KD067T</t>
  </si>
  <si>
    <t>ZF030</t>
  </si>
  <si>
    <t>Hřeb targon PF-P 10 x 420 mm 130° KD069T</t>
  </si>
  <si>
    <t>ZQ240</t>
  </si>
  <si>
    <t>Hřeb tibiální TX 8 x 345 KE562T</t>
  </si>
  <si>
    <t>ZQ032</t>
  </si>
  <si>
    <t>Hřeb tibiální TX 8 x 375 KE565T</t>
  </si>
  <si>
    <t>ZG601</t>
  </si>
  <si>
    <t>Hřeb trochanterický 180 O11 x 180 mm x 120° sada 3120-1180S</t>
  </si>
  <si>
    <t>ZG598</t>
  </si>
  <si>
    <t>Hřeb trochanterický 180 O11 x 180 mm x 125° sada 3125-1180S</t>
  </si>
  <si>
    <t>ZG784</t>
  </si>
  <si>
    <t>Hřeb trochanterický 180 O11 x 180 mm x 130° sada 3130-1180S</t>
  </si>
  <si>
    <t>ZH796</t>
  </si>
  <si>
    <t>Hřeb wurzburger ulna/radius 4,0 x 260 mm 1-3609</t>
  </si>
  <si>
    <t>ZF570</t>
  </si>
  <si>
    <t>Kotouč s cerklážním drátem 0,60 mm   L8 291.070</t>
  </si>
  <si>
    <t>ZF571</t>
  </si>
  <si>
    <t>Kotouč s cerklážním drátem 0,80 mm L10 291.090</t>
  </si>
  <si>
    <t>ZB189</t>
  </si>
  <si>
    <t>Kotva lupine loop+ancho 210709</t>
  </si>
  <si>
    <t>KK758</t>
  </si>
  <si>
    <t>kotva pro operaci nohy JuggerKnot krátký rigidní  1,4 mm 1/1  110005307</t>
  </si>
  <si>
    <t>ZA115</t>
  </si>
  <si>
    <t>Kotvička mitek easy s návlekem GII 212450</t>
  </si>
  <si>
    <t>ZE780</t>
  </si>
  <si>
    <t>Kotvička mitek mini 4/0 212866</t>
  </si>
  <si>
    <t>ZP263</t>
  </si>
  <si>
    <t>Kotvička zavrtávací na suturu rotátorové manžety 222334</t>
  </si>
  <si>
    <t>ZH227</t>
  </si>
  <si>
    <t>Kotvička zavrtávací vstřebatelná 5,5 mm 222233</t>
  </si>
  <si>
    <t>ZD649</t>
  </si>
  <si>
    <t>Pásek cerklážní + plomba 1,8 x 24 173928000</t>
  </si>
  <si>
    <t>ZA091</t>
  </si>
  <si>
    <t>Podložka 10.0/4.6 mm pro šrouby 4.5 mm 219.910</t>
  </si>
  <si>
    <t>ZF547</t>
  </si>
  <si>
    <t>Podložka 13.0/6.6 mm pro šrouby 4,5 - 7,3 mm 219.990</t>
  </si>
  <si>
    <t>ZG338</t>
  </si>
  <si>
    <t>Podložka 13.0/6.6 mm pro šrouby 4.5 - 7.3 mm 419.990</t>
  </si>
  <si>
    <t>ZC221</t>
  </si>
  <si>
    <t>Podložka 7.0/3.6 mm pro šrouby 2.7-4.0 mm 219.980</t>
  </si>
  <si>
    <t>ZJ739</t>
  </si>
  <si>
    <t>Podložka pod kanylovaný šroub Canos pr. 2.3/2.7 mm 26-423-99-09</t>
  </si>
  <si>
    <t>ZD793</t>
  </si>
  <si>
    <t>Podložka TI 3,5 mm 26-435-99-09</t>
  </si>
  <si>
    <t>ZC168</t>
  </si>
  <si>
    <t>Pouzdro skluzné PF Targon KD183T</t>
  </si>
  <si>
    <t>ZC283</t>
  </si>
  <si>
    <t>Pouzdro skluzné PF Targon KD184T</t>
  </si>
  <si>
    <t>ZC160</t>
  </si>
  <si>
    <t>Pouzdro skluzné PF Targon KD185T</t>
  </si>
  <si>
    <t>ZC170</t>
  </si>
  <si>
    <t>Pouzdro skluzné PF Targon KD186T</t>
  </si>
  <si>
    <t>ZC172</t>
  </si>
  <si>
    <t>Pouzdro skluzné PF Targon KD187T</t>
  </si>
  <si>
    <t>ZC874</t>
  </si>
  <si>
    <t>Pouzdro skluzné PF Targon KD188T</t>
  </si>
  <si>
    <t>KG537</t>
  </si>
  <si>
    <t>prut prevotový ten pr 2,0 D440 TAN zelený 475.920</t>
  </si>
  <si>
    <t>KG538</t>
  </si>
  <si>
    <t>prut prevotový ten pr 2,5 D440 TAN růžový 475.925</t>
  </si>
  <si>
    <t>KG539</t>
  </si>
  <si>
    <t>prut prevotový ten pr 3,0 D440 TAN zlatý 475.930</t>
  </si>
  <si>
    <t>KG540</t>
  </si>
  <si>
    <t>prut prevotový ten pr 3,5 D440 TAN světlemodrý 475.935</t>
  </si>
  <si>
    <t>KG541</t>
  </si>
  <si>
    <t>prut prevotový ten pr 4,0 D440 TAN fialový 475.940</t>
  </si>
  <si>
    <t>ZH819</t>
  </si>
  <si>
    <t>Prut prevotův TEN 2.5 mm 475.925</t>
  </si>
  <si>
    <t>ZN968</t>
  </si>
  <si>
    <t>Systém kotvící pro koleno ACL TIGHTROPE RT AR-1588RT</t>
  </si>
  <si>
    <t>ZA308</t>
  </si>
  <si>
    <t>Systém kotvící pro koleno RIGIDFIX 210133</t>
  </si>
  <si>
    <t>KJ736</t>
  </si>
  <si>
    <t>systém kotvící pro koleno TOOGGLELOC ZIPLoop nastavitelná smyčka 904755</t>
  </si>
  <si>
    <t>KJ734</t>
  </si>
  <si>
    <t>systém kotvící pro rameno ZIP Tight fixation device (smyčka + knoflíček) 904834</t>
  </si>
  <si>
    <t>KG183</t>
  </si>
  <si>
    <t>šroub antirotační pr. 6,5 samořezný 234.075</t>
  </si>
  <si>
    <t>ZC181</t>
  </si>
  <si>
    <t>Šroub antirotační Targon KD204T</t>
  </si>
  <si>
    <t>ZC187</t>
  </si>
  <si>
    <t>Šroub antirotační Targon KD205T</t>
  </si>
  <si>
    <t>ZC282</t>
  </si>
  <si>
    <t>Šroub antirotační Targon KD206T</t>
  </si>
  <si>
    <t>ZC182</t>
  </si>
  <si>
    <t>Šroub antirotační Targon KD207T</t>
  </si>
  <si>
    <t>ZC171</t>
  </si>
  <si>
    <t>Šroub antirotační Targon KD208T</t>
  </si>
  <si>
    <t>ZD197</t>
  </si>
  <si>
    <t>Šroub antirotační Targon KD209T</t>
  </si>
  <si>
    <t>ZC709</t>
  </si>
  <si>
    <t>Šroub antirotační Targon KD210T</t>
  </si>
  <si>
    <t>ZA299</t>
  </si>
  <si>
    <t>Šroub DHS 22 mm Targon KO580S</t>
  </si>
  <si>
    <t>ZC211</t>
  </si>
  <si>
    <t>Šroub fixační PH 4,5 mm Targon KB070T</t>
  </si>
  <si>
    <t>ZA313</t>
  </si>
  <si>
    <t>Šroub fixační PH 4,5 mm Targon KB072T</t>
  </si>
  <si>
    <t>ZC213</t>
  </si>
  <si>
    <t>Šroub fixační PH 4,5 mm Targon KB074T</t>
  </si>
  <si>
    <t>ZC229</t>
  </si>
  <si>
    <t>Šroub fixační PH 4,5 mm Targon KB076T</t>
  </si>
  <si>
    <t>ZC223</t>
  </si>
  <si>
    <t>Šroub fixační PH 4,5 mm Targon KB078T</t>
  </si>
  <si>
    <t>ZC230</t>
  </si>
  <si>
    <t>Šroub fixační PH 4,5 mm Targon KB080T</t>
  </si>
  <si>
    <t>ZC231</t>
  </si>
  <si>
    <t>Šroub fixační PH 4,5 mm Targon KB082T</t>
  </si>
  <si>
    <t>ZC226</t>
  </si>
  <si>
    <t>Šroub fixační PH 4,5 mm Targon KB084T</t>
  </si>
  <si>
    <t>ZC268</t>
  </si>
  <si>
    <t>Šroub fixační PH 4,5 mm Targon KB086T</t>
  </si>
  <si>
    <t>ZC199</t>
  </si>
  <si>
    <t>Šroub kanylovaný 3.5 mm 205.034</t>
  </si>
  <si>
    <t>ZA770</t>
  </si>
  <si>
    <t>Šroub kanylovaný 3.5 mm 205.038</t>
  </si>
  <si>
    <t>ZC115</t>
  </si>
  <si>
    <t>Šroub kanylovaný 3.5 mm 205.040</t>
  </si>
  <si>
    <t>ZA093</t>
  </si>
  <si>
    <t>Šroub kanylovaný 3.5 mm 205.050</t>
  </si>
  <si>
    <t>ZA386</t>
  </si>
  <si>
    <t>Šroub kanylovaný 3.5 x 36 mm 26-433-36-09</t>
  </si>
  <si>
    <t>ZA387</t>
  </si>
  <si>
    <t>Šroub kanylovaný 3.5 x 38 mm 26-433-38-09</t>
  </si>
  <si>
    <t>ZF720</t>
  </si>
  <si>
    <t>Šroub kanylovaný 3.5 x 40 mm 26-433-40-09</t>
  </si>
  <si>
    <t>ZA389</t>
  </si>
  <si>
    <t>Šroub kanylovaný 3.5 x 42 mm 26-433-42-09</t>
  </si>
  <si>
    <t>ZA390</t>
  </si>
  <si>
    <t>Šroub kanylovaný 3.5 x 44 mm 26-433-44-09</t>
  </si>
  <si>
    <t>ZH724</t>
  </si>
  <si>
    <t>Šroub kanylovaný 3.5 x 46 mm 26-433-46-09</t>
  </si>
  <si>
    <t>ZA391</t>
  </si>
  <si>
    <t>Šroub kanylovaný 3.5 x 48 mm 26-433-48-09</t>
  </si>
  <si>
    <t>ZA392</t>
  </si>
  <si>
    <t>Šroub kanylovaný 3.5 x 50 mm 26-433-50-09</t>
  </si>
  <si>
    <t>ZG096</t>
  </si>
  <si>
    <t>Šroub kanylovaný 4.5 mm 214.446</t>
  </si>
  <si>
    <t>ZD018</t>
  </si>
  <si>
    <t>Šroub kanylovaný 4.5 mm 214.450</t>
  </si>
  <si>
    <t>ZL168</t>
  </si>
  <si>
    <t>Šroub kanylovaný 4.5 mm 214.454</t>
  </si>
  <si>
    <t>ZD017</t>
  </si>
  <si>
    <t>Šroub kanylovaný 4.5 mm 214.460</t>
  </si>
  <si>
    <t>ZK873</t>
  </si>
  <si>
    <t>Šroub kanylovaný 4.5 mm 214.468</t>
  </si>
  <si>
    <t>ZJ143</t>
  </si>
  <si>
    <t>Šroub kanylovaný 4.5 mm 214.646</t>
  </si>
  <si>
    <t>ZH557</t>
  </si>
  <si>
    <t>Šroub kanylovaný 4.5 mm 214.664</t>
  </si>
  <si>
    <t>ZD483</t>
  </si>
  <si>
    <t>Šroub kanylovaný 6.5 mm L100/32 408.442</t>
  </si>
  <si>
    <t>ZH431</t>
  </si>
  <si>
    <t>Šroub kanylovaný 6.5 mm L105/16 408.416</t>
  </si>
  <si>
    <t>ZG832</t>
  </si>
  <si>
    <t>Šroub kanylovaný 6.5 mm L60/32 408.434</t>
  </si>
  <si>
    <t>ZH907</t>
  </si>
  <si>
    <t>Šroub kanylovaný 6.5 mm L70/16 408.409</t>
  </si>
  <si>
    <t>ZH861</t>
  </si>
  <si>
    <t>Šroub kanylovaný 6.5 mm L70/32 408.436</t>
  </si>
  <si>
    <t>ZO803</t>
  </si>
  <si>
    <t>Šroub kanylovaný 6.5 mm L80 408.472</t>
  </si>
  <si>
    <t>ZH177</t>
  </si>
  <si>
    <t>Šroub kanylovaný 6.5 mm L80/32 408.438</t>
  </si>
  <si>
    <t>ZH414</t>
  </si>
  <si>
    <t>Šroub kanylovaný 6.5 mm L90/32 408.440</t>
  </si>
  <si>
    <t>ZF094</t>
  </si>
  <si>
    <t>Šroub kanylovaný canos 3,5 x 20 mm 26-433-20-09</t>
  </si>
  <si>
    <t>ZE094</t>
  </si>
  <si>
    <t>Šroub kanylovaný canos 3,5 x 22 mm 26-433-22-09</t>
  </si>
  <si>
    <t>ZF095</t>
  </si>
  <si>
    <t>Šroub kanylovaný canos 3,5 x 24 mm 26-433-24-09</t>
  </si>
  <si>
    <t>ZE095</t>
  </si>
  <si>
    <t>Šroub kanylovaný canos 3,5 x 26 mm 26-433-26-09</t>
  </si>
  <si>
    <t>ZA382</t>
  </si>
  <si>
    <t>Šroub kanylovaný canos 3,5 x 28 mm 26-433-28-09</t>
  </si>
  <si>
    <t>ZA383</t>
  </si>
  <si>
    <t>Šroub kanylovaný canos 3,5 x 30 mm 26-433-30-09</t>
  </si>
  <si>
    <t>ZA384</t>
  </si>
  <si>
    <t>Šroub kanylovaný canos 3,5 x 32 mm 26-433-32-09</t>
  </si>
  <si>
    <t>ZA385</t>
  </si>
  <si>
    <t>Šroub kanylovaný canos 3,5 x 34 mm 26-433-34-09</t>
  </si>
  <si>
    <t>ZP818</t>
  </si>
  <si>
    <t>Šroub kompresní DartFire small 3,0 mm x 40 mm D2N300-40</t>
  </si>
  <si>
    <t>ZK880</t>
  </si>
  <si>
    <t>Šroub kompresní HBS2 midi 19 mm 26-800-19-09</t>
  </si>
  <si>
    <t>ZK881</t>
  </si>
  <si>
    <t>Šroub kompresní HBS2 midi 20 mm 26-800-20-09</t>
  </si>
  <si>
    <t>ZK904</t>
  </si>
  <si>
    <t>Šroub kompresní HBS2 midi 22 mm 26-800-22-09</t>
  </si>
  <si>
    <t>ZK906</t>
  </si>
  <si>
    <t>Šroub kompresní HBS2 midi 24 mm 26-800-24-09</t>
  </si>
  <si>
    <t>ZK908</t>
  </si>
  <si>
    <t>Šroub kompresní HBS2 midi 26 mm 26-800-26-09</t>
  </si>
  <si>
    <t>ZK987</t>
  </si>
  <si>
    <t>Šroub kompresní HBS2 midi 26 mm 26-810-26-09</t>
  </si>
  <si>
    <t>ZF877</t>
  </si>
  <si>
    <t>Šroub kompresní HBS2 mini 20 mm 26-820-20-09</t>
  </si>
  <si>
    <t>ZF887</t>
  </si>
  <si>
    <t>Šroub kompresní HBS2 mini 22 mm 26-820-22-09</t>
  </si>
  <si>
    <t>ZF895</t>
  </si>
  <si>
    <t>Šroub kompresní HBS2 mini 23 mm 26-820-23-09</t>
  </si>
  <si>
    <t>ZL050</t>
  </si>
  <si>
    <t>Šroub kompresní HBS2 mini 24 mm 26-820-24-09</t>
  </si>
  <si>
    <t>ZB630</t>
  </si>
  <si>
    <t>Šroub kompresní HBS2 mini 24 mm 26-830-24-09</t>
  </si>
  <si>
    <t>ZL051</t>
  </si>
  <si>
    <t>Šroub kompresní HBS2 mini 25 mm 26-820-25-09</t>
  </si>
  <si>
    <t>ZN286</t>
  </si>
  <si>
    <t>Šroub kompresní Charlotte 7,0 mm 50 mm x 16 mm 44175016</t>
  </si>
  <si>
    <t>ZP333</t>
  </si>
  <si>
    <t>Šroub kompresní Charlotte 7,0 mm 60 mm x 16 mm 44176016</t>
  </si>
  <si>
    <t>ZP095</t>
  </si>
  <si>
    <t>Šroub kompresní Charlotte 7,0 mm 70 mm x 16 mm závit 44177016</t>
  </si>
  <si>
    <t>ZQ135</t>
  </si>
  <si>
    <t>Šroub kompresní Charlotte 7,0 mm 75 mm x 16 mm závit 44177516</t>
  </si>
  <si>
    <t>ZP253</t>
  </si>
  <si>
    <t>Šroub kompresní Charlotte 7,0 mm 80 mm x 16 mm závit 44178016</t>
  </si>
  <si>
    <t>ZP254</t>
  </si>
  <si>
    <t>Šroub kompresní Charlotte 7,0 mm 85 mm x 16 mm závit 44178516</t>
  </si>
  <si>
    <t>ZA300</t>
  </si>
  <si>
    <t>Šroub kompresní KO535S</t>
  </si>
  <si>
    <t>ZG686</t>
  </si>
  <si>
    <t>Šroub kompresní proximální 1-3680</t>
  </si>
  <si>
    <t>ZG364</t>
  </si>
  <si>
    <t>Šroub kortikální 1.3 mm 200.687</t>
  </si>
  <si>
    <t>ZG383</t>
  </si>
  <si>
    <t>Šroub kortikální 1.3 mm 200.688</t>
  </si>
  <si>
    <t>ZA013</t>
  </si>
  <si>
    <t>Šroub kortikální 1.3 mm 200.690</t>
  </si>
  <si>
    <t>ZC099</t>
  </si>
  <si>
    <t>Šroub kortikální 1.3 mm 200.691</t>
  </si>
  <si>
    <t>ZF540</t>
  </si>
  <si>
    <t>Šroub kortikální 1.3 mm 200.692</t>
  </si>
  <si>
    <t>ZA014</t>
  </si>
  <si>
    <t>Šroub kortikální 1.5 mm 200.806</t>
  </si>
  <si>
    <t>ZC271</t>
  </si>
  <si>
    <t>Šroub kortikální 1.5 mm 200.807</t>
  </si>
  <si>
    <t>ZA015</t>
  </si>
  <si>
    <t>Šroub kortikální 1.5 mm 200.808</t>
  </si>
  <si>
    <t>ZA011</t>
  </si>
  <si>
    <t>Šroub kortikální 1.5 mm 200.809</t>
  </si>
  <si>
    <t>ZA012</t>
  </si>
  <si>
    <t>Šroub kortikální 1.5 mm 200.810</t>
  </si>
  <si>
    <t>ZC208</t>
  </si>
  <si>
    <t>Šroub kortikální 1.5 mm 200.811</t>
  </si>
  <si>
    <t>ZA016</t>
  </si>
  <si>
    <t>Šroub kortikální 1.5 mm 200.812</t>
  </si>
  <si>
    <t>ZC207</t>
  </si>
  <si>
    <t>Šroub kortikální 1.5 mm 200.813</t>
  </si>
  <si>
    <t>ZC270</t>
  </si>
  <si>
    <t>Šroub kortikální 1.5 mm 200.814</t>
  </si>
  <si>
    <t>ZA017</t>
  </si>
  <si>
    <t>Šroub kortikální 1.5 mm 200.816</t>
  </si>
  <si>
    <t>ZC143</t>
  </si>
  <si>
    <t>Šroub kortikální 2,0 mm 201.809</t>
  </si>
  <si>
    <t>ZC144</t>
  </si>
  <si>
    <t>Šroub kortikální 2,0 mm 201.810</t>
  </si>
  <si>
    <t>ZC201</t>
  </si>
  <si>
    <t>Šroub kortikální 2,0 mm 201.811</t>
  </si>
  <si>
    <t>ZC202</t>
  </si>
  <si>
    <t>Šroub kortikální 2,0 mm 201.813</t>
  </si>
  <si>
    <t>ZC145</t>
  </si>
  <si>
    <t>Šroub kortikální 2,0 mm 201.814</t>
  </si>
  <si>
    <t>ZC684</t>
  </si>
  <si>
    <t>Šroub kortikální 2,0 mm 201.816</t>
  </si>
  <si>
    <t>ZA019</t>
  </si>
  <si>
    <t>Šroub kortikální 2.0 mm 201.812</t>
  </si>
  <si>
    <t>ZA020</t>
  </si>
  <si>
    <t>Šroub kortikální 2.0 mm 201.818</t>
  </si>
  <si>
    <t>ZH380</t>
  </si>
  <si>
    <t>Šroub kortikální 2.4 mm 401.772</t>
  </si>
  <si>
    <t>ZA351</t>
  </si>
  <si>
    <t>Šroub kortikální 2.7 x 16 mm 26-901-16-09</t>
  </si>
  <si>
    <t>ZD380</t>
  </si>
  <si>
    <t>Šroub kortikální 2.7 x 18 mm 26-901-18-09</t>
  </si>
  <si>
    <t>ZE301</t>
  </si>
  <si>
    <t>Šroub kortikální 3 mm/20 mm nestabilní 716-115-030-020</t>
  </si>
  <si>
    <t>ZE808</t>
  </si>
  <si>
    <t>Šroub kortikální 3 mm/28 mm nestabilní 716-115-030-028</t>
  </si>
  <si>
    <t>ZG252</t>
  </si>
  <si>
    <t>Šroub kortikální 3 mm/30 mm nestabilní 716-115-030-030</t>
  </si>
  <si>
    <t>ZG802</t>
  </si>
  <si>
    <t>Šroub kortikální 3,5 mm 204.660</t>
  </si>
  <si>
    <t>ZH018</t>
  </si>
  <si>
    <t>Šroub kortikální 3,5 mm 204.665</t>
  </si>
  <si>
    <t>ZF573</t>
  </si>
  <si>
    <t>Šroub kortikální 3,5 mm 404.840</t>
  </si>
  <si>
    <t>ZD609</t>
  </si>
  <si>
    <t>Šroub kortikální 3,5 mm 404.845</t>
  </si>
  <si>
    <t>ZH020</t>
  </si>
  <si>
    <t>Šroub kortikální 3,5 mm pánevní 204.670</t>
  </si>
  <si>
    <t>ZD451</t>
  </si>
  <si>
    <t>Šroub kortikální 3,5 x 10 mm CS10000</t>
  </si>
  <si>
    <t>ZD327</t>
  </si>
  <si>
    <t>Šroub kortikální 3,5 x 12 mm CS12000</t>
  </si>
  <si>
    <t>ZD266</t>
  </si>
  <si>
    <t>Šroub kortikální 3,5 x 14 mm CS14000</t>
  </si>
  <si>
    <t>ZD267</t>
  </si>
  <si>
    <t>Šroub kortikální 3,5 x 16 mm CS16000</t>
  </si>
  <si>
    <t>ZQ236</t>
  </si>
  <si>
    <t>Šroub kortikální 3,5 x 44 mm 129795441</t>
  </si>
  <si>
    <t>ZB887</t>
  </si>
  <si>
    <t>Šroub kortikální 3.5 mm 204.812</t>
  </si>
  <si>
    <t>ZA732</t>
  </si>
  <si>
    <t>Šroub kortikální 3.5 mm 204.814</t>
  </si>
  <si>
    <t>ZB397</t>
  </si>
  <si>
    <t>Šroub kortikální 3.5 mm 204.816</t>
  </si>
  <si>
    <t>ZB375</t>
  </si>
  <si>
    <t>Šroub kortikální 3.5 mm 204.818</t>
  </si>
  <si>
    <t>ZC421</t>
  </si>
  <si>
    <t>Šroub kortikální 3.5 mm 204.820</t>
  </si>
  <si>
    <t>ZC437</t>
  </si>
  <si>
    <t>Šroub kortikální 3.5 mm 204.822</t>
  </si>
  <si>
    <t>ZF645</t>
  </si>
  <si>
    <t>Šroub kortikální 3.5 mm 204.824</t>
  </si>
  <si>
    <t>ZC349</t>
  </si>
  <si>
    <t>Šroub kortikální 3.5 mm 204.826</t>
  </si>
  <si>
    <t>ZC007</t>
  </si>
  <si>
    <t>Šroub kortikální 3.5 mm 204.828</t>
  </si>
  <si>
    <t>ZC420</t>
  </si>
  <si>
    <t>Šroub kortikální 3.5 mm 204.830</t>
  </si>
  <si>
    <t>ZA984</t>
  </si>
  <si>
    <t>Šroub kortikální 3.5 mm 204.832</t>
  </si>
  <si>
    <t>ZF870</t>
  </si>
  <si>
    <t>Šroub kortikální 3.5 mm 204.834</t>
  </si>
  <si>
    <t>ZB716</t>
  </si>
  <si>
    <t>Šroub kortikální 3.5 mm 204.836</t>
  </si>
  <si>
    <t>ZF281</t>
  </si>
  <si>
    <t>Šroub kortikální 3.5 mm 204.838</t>
  </si>
  <si>
    <t>ZF268</t>
  </si>
  <si>
    <t>Šroub kortikální 3.5 mm 204.840</t>
  </si>
  <si>
    <t>ZC504</t>
  </si>
  <si>
    <t>Šroub kortikální 3.5 mm 204.842</t>
  </si>
  <si>
    <t>ZC503</t>
  </si>
  <si>
    <t>Šroub kortikální 3.5 mm 204.845</t>
  </si>
  <si>
    <t>ZF871</t>
  </si>
  <si>
    <t>Šroub kortikální 3.5 mm 204.848</t>
  </si>
  <si>
    <t>ZF282</t>
  </si>
  <si>
    <t>Šroub kortikální 3.5 mm 204.850</t>
  </si>
  <si>
    <t>ZC505</t>
  </si>
  <si>
    <t>Šroub kortikální 3.5 mm 204.855</t>
  </si>
  <si>
    <t>ZG875</t>
  </si>
  <si>
    <t>Šroub kortikální 3.5 mm 404.814</t>
  </si>
  <si>
    <t>ZA266</t>
  </si>
  <si>
    <t>Šroub kortikální 3.5 mm 404.816</t>
  </si>
  <si>
    <t>ZO122</t>
  </si>
  <si>
    <t>Šroub kortikální 4,5 mm 214.876</t>
  </si>
  <si>
    <t>ZQ239</t>
  </si>
  <si>
    <t>Šroub kortikální 4,5 x 100 mm 214.900</t>
  </si>
  <si>
    <t>ZQ237</t>
  </si>
  <si>
    <t>Šroub kortikální 4,5 x 80 mm 214.880</t>
  </si>
  <si>
    <t>ZQ238</t>
  </si>
  <si>
    <t>Šroub kortikální 4,5 x 85 mm 214.885</t>
  </si>
  <si>
    <t>ZG244</t>
  </si>
  <si>
    <t>Šroub kortikální 4.5 mm 214.824</t>
  </si>
  <si>
    <t>ZH034</t>
  </si>
  <si>
    <t>Šroub kortikální 4.5 mm 214.830</t>
  </si>
  <si>
    <t>ZH180</t>
  </si>
  <si>
    <t>Šroub kortikální 4.5 mm 214.832</t>
  </si>
  <si>
    <t>ZF410</t>
  </si>
  <si>
    <t>Šroub kortikální 4.5 mm 214.836</t>
  </si>
  <si>
    <t>ZB262</t>
  </si>
  <si>
    <t>Šroub kortikální 4.5 mm 214.838</t>
  </si>
  <si>
    <t>ZB962</t>
  </si>
  <si>
    <t>Šroub kortikální 4.5 mm 214.844</t>
  </si>
  <si>
    <t>ZC071</t>
  </si>
  <si>
    <t>Šroub kortikální 4.5 mm 214.846</t>
  </si>
  <si>
    <t>ZG240</t>
  </si>
  <si>
    <t>Šroub kortikální 4.5 mm 214.852</t>
  </si>
  <si>
    <t>ZF711</t>
  </si>
  <si>
    <t>Šroub kortikální 4.5 mm 214.856</t>
  </si>
  <si>
    <t>ZH485</t>
  </si>
  <si>
    <t>Šroub kortikální 4.5 mm 214.860</t>
  </si>
  <si>
    <t>ZF277</t>
  </si>
  <si>
    <t>Šroub kortikální 4.5 mm 214.870</t>
  </si>
  <si>
    <t>ZI778</t>
  </si>
  <si>
    <t>Šroub kortikální 4.5 mm 214.872</t>
  </si>
  <si>
    <t>ZK331</t>
  </si>
  <si>
    <t>Šroub kortikální HD7 2,5 x 10 mm A-5700.10/1</t>
  </si>
  <si>
    <t>ZH848</t>
  </si>
  <si>
    <t>Šroub kortikální HD7 2,5 x 12 mm A-5700.12</t>
  </si>
  <si>
    <t>ZH783</t>
  </si>
  <si>
    <t>Šroub kortikální HD7 2,5 x 14 mm A-5700.14</t>
  </si>
  <si>
    <t>ZH847</t>
  </si>
  <si>
    <t>Šroub kortikální HD7 2,5 x 16 mm A-5700.16/1</t>
  </si>
  <si>
    <t>ZJ309</t>
  </si>
  <si>
    <t>Šroub kortikální HD7 2,5 x 18 mm A-5700.18/1</t>
  </si>
  <si>
    <t>ZL031</t>
  </si>
  <si>
    <t>Šroub kortikální HD7 2,5 x 20 mm A-5700.20/1</t>
  </si>
  <si>
    <t>ZI806</t>
  </si>
  <si>
    <t>Šroub kortikální HD7 2,5 x 22 mm DA-5700.22/1</t>
  </si>
  <si>
    <t>ZQ205</t>
  </si>
  <si>
    <t>Šroub kortikální HD7 2,5 x 8 mm A-5700.08</t>
  </si>
  <si>
    <t>KG427</t>
  </si>
  <si>
    <t>šroub kortikální pr 3,5 samořezný D14 TI 404.814</t>
  </si>
  <si>
    <t>KG428</t>
  </si>
  <si>
    <t>šroub kortikální pr 3,5 samořezný D16 TI 404.816</t>
  </si>
  <si>
    <t>KG429</t>
  </si>
  <si>
    <t>šroub kortikální pr 3,5 samořezný D18 TI 404.818</t>
  </si>
  <si>
    <t>KG430</t>
  </si>
  <si>
    <t>šroub kortikální pr 3,5 samořezný D20 TI 404.820</t>
  </si>
  <si>
    <t>KG431</t>
  </si>
  <si>
    <t>šroub kortikální pr 3,5 samořezný D22 TI 404.822</t>
  </si>
  <si>
    <t>KG432</t>
  </si>
  <si>
    <t>šroub kortikální pr 3,5 samořezný D24 TI 404.824</t>
  </si>
  <si>
    <t>KG433</t>
  </si>
  <si>
    <t>šroub kortikální pr 3,5 samořezný D26 TI 404.826</t>
  </si>
  <si>
    <t>KG434</t>
  </si>
  <si>
    <t>šroub kortikální pr 3,5 samořezný D28 TI 404.828</t>
  </si>
  <si>
    <t>KG435</t>
  </si>
  <si>
    <t>šroub kortikální pr 3,5 samořezný D30 TI 404.830</t>
  </si>
  <si>
    <t>KG436</t>
  </si>
  <si>
    <t>šroub kortikální pr 3,5 samořezný D34 TI 404.834</t>
  </si>
  <si>
    <t>KG441</t>
  </si>
  <si>
    <t>šroub kortikální pr 3,5 samořezný D60 TI 404.860</t>
  </si>
  <si>
    <t>ZM982</t>
  </si>
  <si>
    <t>Šroub kortikální samořezný 2,7 x 12 mm 397129702534</t>
  </si>
  <si>
    <t>ZM961</t>
  </si>
  <si>
    <t>Šroub kortikální samořezný 2,7 x 14 mm 397129702544</t>
  </si>
  <si>
    <t>ZN056</t>
  </si>
  <si>
    <t>Šroub kortikální samořezný 2,7 x 16 mm 397129702554</t>
  </si>
  <si>
    <t>ZG378</t>
  </si>
  <si>
    <t>Šroub kortikální samořezný HA 3,5 x 38 mm 397129795351</t>
  </si>
  <si>
    <t>ZG379</t>
  </si>
  <si>
    <t>Šroub kortikální samořezný HA 3,5 x 40 mm 397129795361</t>
  </si>
  <si>
    <t>ZP041</t>
  </si>
  <si>
    <t>Šroub kortikální samořezný HA 3,5 x 46 mm 397129795451</t>
  </si>
  <si>
    <t>ZC238</t>
  </si>
  <si>
    <t>Šroub kortikální smart-drive 2.5 x 12 mm 26-906-12-09</t>
  </si>
  <si>
    <t>ZF858</t>
  </si>
  <si>
    <t>Šroub kortikální smart-drive 2.5 x 14 mm 26-906-14-09</t>
  </si>
  <si>
    <t>ZF899</t>
  </si>
  <si>
    <t>Šroub kortikální smart-drive 2.5 x 15 mm 26-906-15-09</t>
  </si>
  <si>
    <t>ZF952</t>
  </si>
  <si>
    <t>Šroub kortikální smart-drive 2.5 x 16 mm 26-906-16-09</t>
  </si>
  <si>
    <t>ZL049</t>
  </si>
  <si>
    <t>Šroub kortikální smart-drive 2.5 x 17 mm 26-906-17-09</t>
  </si>
  <si>
    <t>ZD607</t>
  </si>
  <si>
    <t>Šroub kortikální smart-drive 2.5 x 18 mm 26-906-18-09</t>
  </si>
  <si>
    <t>ZG000</t>
  </si>
  <si>
    <t>Šroub kortikální smart-drive 2.5 x 20 mm 26-906-20-09</t>
  </si>
  <si>
    <t>ZM114</t>
  </si>
  <si>
    <t>Šroub kortikální stardrive 2.7 mm 202.876</t>
  </si>
  <si>
    <t>ZO609</t>
  </si>
  <si>
    <t>Šroub kortikální ti smart - drive dvouzávitový 1,5 x 10 mm standard, samořezný 26-015-10-91</t>
  </si>
  <si>
    <t>ZO610</t>
  </si>
  <si>
    <t>Šroub kortikální ti smart - drive dvouzávitový 1,5 x 11 mm standard, samořezný 26-015-11-91</t>
  </si>
  <si>
    <t>ZO647</t>
  </si>
  <si>
    <t>Šroub kortikální ti smart - drive dvouzávitový 2,0 x 15 mm standard, samořezný 26-020-15-91</t>
  </si>
  <si>
    <t>ZO639</t>
  </si>
  <si>
    <t>Šroub kortikální ti smart - drive dvouzávitový 2,0 x 7 mm standard, samořezný 26-020-07-91</t>
  </si>
  <si>
    <t>ZM979</t>
  </si>
  <si>
    <t>Šroub kortikální uzamykatelný 2,7 x 12 mm 397129701934</t>
  </si>
  <si>
    <t>ZN054</t>
  </si>
  <si>
    <t>Šroub kortikální uzamykatelný 2,7 x 14 mm 397129701944</t>
  </si>
  <si>
    <t>ZM995</t>
  </si>
  <si>
    <t>Šroub kortikální uzamykatelný 2,7 x 16 mm 397129701954</t>
  </si>
  <si>
    <t>ZN001</t>
  </si>
  <si>
    <t>Šroub kortikální uzamykatelný 2,7 x 18 mm 397129701964</t>
  </si>
  <si>
    <t>ZM958</t>
  </si>
  <si>
    <t>Šroub kortikální uzamykatelný 2,7 x 20 mm 397129701974</t>
  </si>
  <si>
    <t>ZO130</t>
  </si>
  <si>
    <t>Šroub kortikální uzamykatelný 2,7 x 22 mm 397129701984</t>
  </si>
  <si>
    <t>ZO366</t>
  </si>
  <si>
    <t>Šroub kortikální uzamykatelný 2,7 x 26 mm 397129702004</t>
  </si>
  <si>
    <t>ZK886</t>
  </si>
  <si>
    <t>Šroub kortikální uzamykatelný smart-drive 2.5 x 14 mm 26-905-14-09</t>
  </si>
  <si>
    <t>ZK903</t>
  </si>
  <si>
    <t>Šroub kortikální uzamykatelný smart-drive 2.5 x 15 mm 26-905-15-09</t>
  </si>
  <si>
    <t>ZK910</t>
  </si>
  <si>
    <t>Šroub kortikální uzamykatelný smart-drive 2.5 x 16 mm 26-905-16-09</t>
  </si>
  <si>
    <t>ZK912</t>
  </si>
  <si>
    <t>Šroub kortikální uzamykatelný smart-drive 2.5 x 17 mm 26-905-17-09</t>
  </si>
  <si>
    <t>ZK985</t>
  </si>
  <si>
    <t>Šroub kortikální uzamykatelný smart-drive 2.5 x 18 mm 26-905-18-09</t>
  </si>
  <si>
    <t>ZK992</t>
  </si>
  <si>
    <t>Šroub kortikální uzamykatelný smart-drive 2.5 x 19 mm 26-905-19-09</t>
  </si>
  <si>
    <t>ZK993</t>
  </si>
  <si>
    <t>Šroub kortikální uzamykatelný smart-drive 2.5 x 20 mm 26-905-20-09</t>
  </si>
  <si>
    <t>ZL009</t>
  </si>
  <si>
    <t>Šroub kortikální uzamykatelný smart-drive 2.5 x 22 mm 26-905-22-09</t>
  </si>
  <si>
    <t>ZL024</t>
  </si>
  <si>
    <t>Šroub kortikální uzamykatelný smart-drive 2.5 x 24 mm 26-905-24-09</t>
  </si>
  <si>
    <t>ZB390</t>
  </si>
  <si>
    <t>Šroub kortikální uzamykatelný smart-drive 2.5 x 25 mm 26-905-12-09</t>
  </si>
  <si>
    <t>ZF856</t>
  </si>
  <si>
    <t>Šroub kortikální uzamykatelný smart-drive 2.5 x 26 mm 26-905-26-09</t>
  </si>
  <si>
    <t>ZK867</t>
  </si>
  <si>
    <t>Šroub kortikální XC, HA 6,0 mm R99612640</t>
  </si>
  <si>
    <t>ZM616</t>
  </si>
  <si>
    <t>Šroub kortikální XC, HA 6,0 mm R99612660</t>
  </si>
  <si>
    <t>ZL209</t>
  </si>
  <si>
    <t>Šroub kortikální XC, HA 6,0 mm R99612680</t>
  </si>
  <si>
    <t>ZP422</t>
  </si>
  <si>
    <t>Šroub maleolární 4,5 mm x 40 mm LA240S</t>
  </si>
  <si>
    <t>ZP423</t>
  </si>
  <si>
    <t>Šroub maleolární 4,5 mm x 45 mm, bal á 5 ks,  LA245S</t>
  </si>
  <si>
    <t>ZP424</t>
  </si>
  <si>
    <t>Šroub maleolární 4,5 mm x 50 mm, bal. á 5 ks, LA250S</t>
  </si>
  <si>
    <t>ZE044</t>
  </si>
  <si>
    <t>Šroub Milagro interferenční vstřebatelný 10 x 30 mm pro rekonstrukci křížového vazu 231840</t>
  </si>
  <si>
    <t>ZN243</t>
  </si>
  <si>
    <t>Šroub Milagro interferenční vstřebatelný 7 x 23 mm pro rekonstrukci křížového vazu 231800</t>
  </si>
  <si>
    <t>ZB423</t>
  </si>
  <si>
    <t>Šroub Milagro interferenční vstřebatelný 8 x 23 mm pro rekonstrukci křížového vazu 231810</t>
  </si>
  <si>
    <t>ZK755</t>
  </si>
  <si>
    <t>Šroub Milagro interferenční vstřebatelný 9 x 30 mm pro rekonstrukci křížového vazu 231815</t>
  </si>
  <si>
    <t>ZK738</t>
  </si>
  <si>
    <t>Šroub Milagro interferenční vstřebatelný 9 x 30 mm pro rekonstrukci křížového vazu 231825 (mitek)</t>
  </si>
  <si>
    <t>ZG899</t>
  </si>
  <si>
    <t>Šroub nosný O10,5 x 100 mm 3060-0100S</t>
  </si>
  <si>
    <t>ZG748</t>
  </si>
  <si>
    <t>Šroub nosný O10,5 x 105 mm 3060-0105S</t>
  </si>
  <si>
    <t>ZI504</t>
  </si>
  <si>
    <t>Šroub nosný O10,5 x 110 mm 3060-0110S</t>
  </si>
  <si>
    <t>ZH723</t>
  </si>
  <si>
    <t>Šroub nosný O10,5 x 115 mm 3060-0115S</t>
  </si>
  <si>
    <t>ZG602</t>
  </si>
  <si>
    <t>Šroub nosný O10,5 x 85 mm 3060-0085S</t>
  </si>
  <si>
    <t>KG207</t>
  </si>
  <si>
    <t>šroub nosný pr. 11 samořezný D100 273.100</t>
  </si>
  <si>
    <t>KK914</t>
  </si>
  <si>
    <t>šroub PFNA spirální perforovaný délka 100 mm proximální femur slitina titanu 04.027.035s</t>
  </si>
  <si>
    <t>KK899</t>
  </si>
  <si>
    <t>šroub PFNA spirální perforovaný délka 105 mm proximální femur slitina titanu 04.027.036s</t>
  </si>
  <si>
    <t>KK897</t>
  </si>
  <si>
    <t>šroub PFNA spirální perforovaný délka 110 mm proximální femur slitina titanu 04.027.037s</t>
  </si>
  <si>
    <t>KK946</t>
  </si>
  <si>
    <t>šroub PFNA spirální perforovaný délka 120 mm proximální femur slitina titanu 04.027.039s</t>
  </si>
  <si>
    <t>KK945</t>
  </si>
  <si>
    <t>šroub PFNA spirální perforovaný délka 95 mm proximální femur slitina titanu 04.027.034s</t>
  </si>
  <si>
    <t>ZP418</t>
  </si>
  <si>
    <t>Šroub schanzův samovrtný pr. 5,0mm 250 / 80 mm 294.788</t>
  </si>
  <si>
    <t>ZH346</t>
  </si>
  <si>
    <t>Šroub schanzův seldrill 4.0/3.0 mm 294.772</t>
  </si>
  <si>
    <t>ZG039</t>
  </si>
  <si>
    <t>Šroub schanzův seldrill 5.0 mm 294.784</t>
  </si>
  <si>
    <t>ZE818</t>
  </si>
  <si>
    <t>Šroub schanzův seldrill 5.0 mm 294.785</t>
  </si>
  <si>
    <t>ZE819</t>
  </si>
  <si>
    <t>Šroub schanzův seldrill 5.0 mm 294.786</t>
  </si>
  <si>
    <t>ZC173</t>
  </si>
  <si>
    <t>Šroub skluzný PF 10,5 x 70 mm Targon KD115T</t>
  </si>
  <si>
    <t>ZG118</t>
  </si>
  <si>
    <t>Šroub spongiózní 4.0 mm 207.016</t>
  </si>
  <si>
    <t>ZG119</t>
  </si>
  <si>
    <t>Šroub spongiózní 4.0 mm 207.018</t>
  </si>
  <si>
    <t>ZF875</t>
  </si>
  <si>
    <t>Šroub spongiózní 4.0 mm 207.020</t>
  </si>
  <si>
    <t>ZH657</t>
  </si>
  <si>
    <t>Šroub spongiózní 4.0 mm 207.022</t>
  </si>
  <si>
    <t>ZG099</t>
  </si>
  <si>
    <t>Šroub spongiózní 4.0 mm 207.024</t>
  </si>
  <si>
    <t>ZD160</t>
  </si>
  <si>
    <t>Šroub spongiózní 4.0 mm 207.026</t>
  </si>
  <si>
    <t>ZL127</t>
  </si>
  <si>
    <t>Šroub teleskopický targon FN 100 mm KO826T</t>
  </si>
  <si>
    <t>ZJ228</t>
  </si>
  <si>
    <t>Šroub teleskopický targon FN 90 mm KO824T</t>
  </si>
  <si>
    <t>ZO321</t>
  </si>
  <si>
    <t>Šroub Unima Evo 4,5 mm L40 mm krátký závit AA45AG040</t>
  </si>
  <si>
    <t>ZN458</t>
  </si>
  <si>
    <t>Šroub Unima Evo 4,5 mm L70 mm krátký závit AA45AG070</t>
  </si>
  <si>
    <t>ZO624</t>
  </si>
  <si>
    <t>Šroub uzamykatelný kortikální ti smart - drive dvouzávitový 1,5 x 10 mm multisměrový do 15°, samořezný 26-014-10-91</t>
  </si>
  <si>
    <t>ZO625</t>
  </si>
  <si>
    <t>Šroub uzamykatelný kortikální ti smart - drive dvouzávitový 1,5 x 11 mm multisměrový do 15°, samořezný 26-014-11-91</t>
  </si>
  <si>
    <t>ZO626</t>
  </si>
  <si>
    <t>Šroub uzamykatelný kortikální ti smart - drive dvouzávitový 1,5 x 12 mm multisměrový do 15°, samořezný 26-014-12-91</t>
  </si>
  <si>
    <t>ZO628</t>
  </si>
  <si>
    <t>Šroub uzamykatelný kortikální ti smart - drive dvouzávitový 1,5 x 14 mm multisměrový do 15°, samořezný 26-014-14-91</t>
  </si>
  <si>
    <t>ZO621</t>
  </si>
  <si>
    <t>Šroub uzamykatelný kortikální ti smart - drive dvouzávitový 1,5 x 7 mm multisměrový do 15°, samořezný 26-014-07-91</t>
  </si>
  <si>
    <t>ZO622</t>
  </si>
  <si>
    <t>Šroub uzamykatelný kortikální ti smart - drive dvouzávitový 1,5 x 8 mm multisměrový do 15°, samořezný 26-014-08-91</t>
  </si>
  <si>
    <t>ZO664</t>
  </si>
  <si>
    <t>Šroub uzamykatelný kortikální ti smart - drive dvouzávitový 2,0 x 11 mm multisměrový do 15°, samořezný 26-019-11-91</t>
  </si>
  <si>
    <t>ZO665</t>
  </si>
  <si>
    <t>Šroub uzamykatelný kortikální ti smart - drive dvouzávitový 2,0 x 12 mm multisměrový do 15°, samořezný 26-019-12-91</t>
  </si>
  <si>
    <t>ZO666</t>
  </si>
  <si>
    <t>Šroub uzamykatelný kortikální ti smart - drive dvouzávitový 2,0 x 13 mm multisměrový do 15°, samořezný 26-019-13-91</t>
  </si>
  <si>
    <t>ZO667</t>
  </si>
  <si>
    <t>Šroub uzamykatelný kortikální ti smart - drive dvouzávitový 2,0 x 14 mm multisměrový do 15°, samořezný 26-019-14-91</t>
  </si>
  <si>
    <t>ZO670</t>
  </si>
  <si>
    <t>Šroub uzamykatelný kortikální ti smart - drive dvouzávitový 2,0 x 17 mm multisměrový do 15°, samořezný 26-019-17-91</t>
  </si>
  <si>
    <t>ZO660</t>
  </si>
  <si>
    <t>Šroub uzamykatelný kortikální ti smart - drive dvouzávitový 2,0 x 7 mm multisměrový do 15°, samořezný 26-019-07-91</t>
  </si>
  <si>
    <t>ZO661</t>
  </si>
  <si>
    <t>Šroub uzamykatelný kortikální ti smart - drive dvouzávitový 2,0 x 8 mm multisměrový do 15°, samořezný 26-019-08-91</t>
  </si>
  <si>
    <t>ZO662</t>
  </si>
  <si>
    <t>Šroub uzamykatelný kortikální ti smart - drive dvouzávitový 2,0 x 9 mm multisměrový do 15°, samořezný 26-019-09-91</t>
  </si>
  <si>
    <t>ZM959</t>
  </si>
  <si>
    <t>Šroub uzamykatelný samořezný 2,4 x 16 mm 397129701354</t>
  </si>
  <si>
    <t>ZM960</t>
  </si>
  <si>
    <t>Šroub uzamykatelný samořezný 2,4 x 20 mm 397129701374</t>
  </si>
  <si>
    <t>ZN055</t>
  </si>
  <si>
    <t>Šroub uzamykatelný samořezný 2,4 x 22 mm 397129701384</t>
  </si>
  <si>
    <t>ZQ069</t>
  </si>
  <si>
    <t>Šroub uzavírací XXS 0132379</t>
  </si>
  <si>
    <t>ZQ000</t>
  </si>
  <si>
    <t>Šroub Vortex kortikální 3,5 x 22 mm 267535022</t>
  </si>
  <si>
    <t>ZP504</t>
  </si>
  <si>
    <t>Šroub Vortex kortikální 3,5 x 24 mm 267535024</t>
  </si>
  <si>
    <t>ZP652</t>
  </si>
  <si>
    <t>Šroub Vortex kortikální 3,5 x 26 mm 267535026</t>
  </si>
  <si>
    <t>ZP401</t>
  </si>
  <si>
    <t>Šroub Vortex nekanylovaný 2,7 x 20 mm hlava 4 mm vzorek 260827120</t>
  </si>
  <si>
    <t>ZP998</t>
  </si>
  <si>
    <t>Šroub Vortex nekanylovaný 2,7 x 22 mm zamykatelný 260827122</t>
  </si>
  <si>
    <t>ZP712</t>
  </si>
  <si>
    <t>Šroub Vortex nekanylovaný 2,7 x 24 mm hlava 4 mm 260827124</t>
  </si>
  <si>
    <t>ZP999</t>
  </si>
  <si>
    <t>Šroub Vortex nekanylovaný 2,7 x 54 mm zamykatelný 260827154</t>
  </si>
  <si>
    <t>ZH923</t>
  </si>
  <si>
    <t>Šroub wurzburger distální ulna/rádius 2,7 x 12 mm 1-3672</t>
  </si>
  <si>
    <t>ZH501</t>
  </si>
  <si>
    <t>Šroub wurzburger distální ulna/radius 2,7 x 14 mm 1-3673</t>
  </si>
  <si>
    <t>ZH500</t>
  </si>
  <si>
    <t>Šroub wurzburger proximální ulna/radius 2,7 x 22 mm 1-3654</t>
  </si>
  <si>
    <t>ZO419</t>
  </si>
  <si>
    <t>Šroub zajišťovací 3,5 mm 39 mm KB539T</t>
  </si>
  <si>
    <t>ZA312</t>
  </si>
  <si>
    <t>Šroub zajišťovací 3,5 mm Targon KB518T</t>
  </si>
  <si>
    <t>ZC214</t>
  </si>
  <si>
    <t>Šroub zajišťovací 3,5 mm Targon KB521T</t>
  </si>
  <si>
    <t>ZC215</t>
  </si>
  <si>
    <t>Šroub zajišťovací 3,5 mm Targon KB524T</t>
  </si>
  <si>
    <t>ZC225</t>
  </si>
  <si>
    <t>Šroub zajišťovací 3,5 mm Targon KB527T</t>
  </si>
  <si>
    <t>ZF173</t>
  </si>
  <si>
    <t>Šroub zajišťovací 33 mm KB533T</t>
  </si>
  <si>
    <t>ZA298</t>
  </si>
  <si>
    <t>Šroub zajišťovací 4,5 mm Targon KB328T</t>
  </si>
  <si>
    <t>ZA295</t>
  </si>
  <si>
    <t>Šroub zajištovací 4,5 mm Targon KB332T</t>
  </si>
  <si>
    <t>ZC240</t>
  </si>
  <si>
    <t>Šroub zajišťovací 4,5 mm Targon KB336T</t>
  </si>
  <si>
    <t>ZC241</t>
  </si>
  <si>
    <t>Šroub zajišťovací 4,5 mm Targon KB340T</t>
  </si>
  <si>
    <t>ZD073</t>
  </si>
  <si>
    <t>Šroub zajišťovací 4,5 mm Targon KB344T</t>
  </si>
  <si>
    <t>ZD509</t>
  </si>
  <si>
    <t>Šroub zajišťovací 4,5 mm Targon KB348T</t>
  </si>
  <si>
    <t>ZD510</t>
  </si>
  <si>
    <t>Šroub zajišťovací 4,5 mm Targon KB352T</t>
  </si>
  <si>
    <t>ZJ086</t>
  </si>
  <si>
    <t>Šroub zajišťovací 4,5 mm Targon KB372T</t>
  </si>
  <si>
    <t>ZO463</t>
  </si>
  <si>
    <t>Šroub zajišťovací 45 mm Targon KB542T</t>
  </si>
  <si>
    <t>ZA302</t>
  </si>
  <si>
    <t>Šroub zajišťovací DFN 6.0 mm L70 450.866</t>
  </si>
  <si>
    <t>ZG786</t>
  </si>
  <si>
    <t>Šroub zajišťovací plný závit O5 x 35 mm 1896-5035</t>
  </si>
  <si>
    <t>ZG746</t>
  </si>
  <si>
    <t>Šroub zajišťovací plný závit O5 x 40 mm 1896-5040</t>
  </si>
  <si>
    <t>KG460</t>
  </si>
  <si>
    <t>šroub zajišťovací pr 2,4 samořezný D7 T 412.807</t>
  </si>
  <si>
    <t>KG443</t>
  </si>
  <si>
    <t>šroub zajišťovací pr 3,5 samořezný D12 412.102</t>
  </si>
  <si>
    <t>KG444</t>
  </si>
  <si>
    <t>šroub zajišťovací pr 3,5 samořezný D14 412.103</t>
  </si>
  <si>
    <t>KG446</t>
  </si>
  <si>
    <t>šroub zajišťovací pr 3,5 samořezný D18 412.105</t>
  </si>
  <si>
    <t>KG447</t>
  </si>
  <si>
    <t>šroub zajišťovací pr 3,5 samořezný D20 412.106</t>
  </si>
  <si>
    <t>KG448</t>
  </si>
  <si>
    <t>šroub zajišťovací pr 3,5 samořezný D22 412.107</t>
  </si>
  <si>
    <t>KG449</t>
  </si>
  <si>
    <t>šroub zajišťovací pr 3,5 samořezný D24 412.108</t>
  </si>
  <si>
    <t>KG450</t>
  </si>
  <si>
    <t>šroub zajišťovací pr 3,5 samořezný D26 412.109</t>
  </si>
  <si>
    <t>KG451</t>
  </si>
  <si>
    <t>šroub zajišťovací pr 3,5 samořezný D28 412.110</t>
  </si>
  <si>
    <t>KG452</t>
  </si>
  <si>
    <t>šroub zajišťovací pr 3,5 samořezný D30 412.111</t>
  </si>
  <si>
    <t>KG453</t>
  </si>
  <si>
    <t>šroub zajišťovací pr 3,5 samořezný D35 412.114</t>
  </si>
  <si>
    <t>KG454</t>
  </si>
  <si>
    <t>šroub zajišťovací pr 3,5 samořezný D40 412.117</t>
  </si>
  <si>
    <t>KG455</t>
  </si>
  <si>
    <t>šroub zajišťovací pr 3,5 samořezný D45 412.119</t>
  </si>
  <si>
    <t>KG457</t>
  </si>
  <si>
    <t>šroub zajišťovací pr 3,5 samořezný D55 412.123</t>
  </si>
  <si>
    <t>KK972</t>
  </si>
  <si>
    <t>šroub zajišťovací pro PFNA pr.5 mm délka 34 mm proximální femur slitina titanu 04.005.524</t>
  </si>
  <si>
    <t>KG396</t>
  </si>
  <si>
    <t>šroub zajišťovací stardrive 2,7 mm ( hlava LCP 2.4), délka 14 402.214</t>
  </si>
  <si>
    <t>KG397</t>
  </si>
  <si>
    <t>šroub zajišťovací stardrive 2,7 mm ( hlava LCP 2.4), délka 16 402.216</t>
  </si>
  <si>
    <t>KG398</t>
  </si>
  <si>
    <t>šroub zajišťovací stardrive 2,7 mm ( hlava LCP 2.4), délka 18 402.218</t>
  </si>
  <si>
    <t>KG399</t>
  </si>
  <si>
    <t>šroub zajišťovací stardrive 2,7 mm ( hlava LCP 2.4), délka 20 402.220</t>
  </si>
  <si>
    <t>KG400</t>
  </si>
  <si>
    <t>šroub zajišťovací stardrive 2,7 mm ( hlava LCP 2.4), délka 22 402.222</t>
  </si>
  <si>
    <t>KG401</t>
  </si>
  <si>
    <t>šroub zajišťovací stardrive 2,7 mm ( hlava LCP 2.4), délka 24 402.224</t>
  </si>
  <si>
    <t>KG402</t>
  </si>
  <si>
    <t>šroub zajišťovací stardrive 2,7 mm ( hlava LCP 2.4), délka 26 402.226</t>
  </si>
  <si>
    <t>KG403</t>
  </si>
  <si>
    <t>šroub zajišťovací stardrive 2,7 mm ( hlava LCP 2.4), délka 28 402.228</t>
  </si>
  <si>
    <t>KG404</t>
  </si>
  <si>
    <t>šroub zajišťovací stardrive 2,7 mm ( hlava LCP 2.4), délka 30 402.230</t>
  </si>
  <si>
    <t>ZG796</t>
  </si>
  <si>
    <t>Šroub zajišťovací stardrive 2.7 mm 402.212</t>
  </si>
  <si>
    <t>ZD646</t>
  </si>
  <si>
    <t>Šroub zajišťovací stardrive 2.7 mm 402.214</t>
  </si>
  <si>
    <t>ZD379</t>
  </si>
  <si>
    <t>Šroub zajišťovací stardrive 2.7 mm 402.216</t>
  </si>
  <si>
    <t>ZD438</t>
  </si>
  <si>
    <t>Šroub zajišťovací stardrive 2.7 mm 402.218</t>
  </si>
  <si>
    <t>ZD648</t>
  </si>
  <si>
    <t>Šroub zajišťovací stardrive 3,5 mm 412.102</t>
  </si>
  <si>
    <t>ZD628</t>
  </si>
  <si>
    <t>Šroub zajišťovací stardrive 3,5 mm 412.103</t>
  </si>
  <si>
    <t>ZC191</t>
  </si>
  <si>
    <t>Šroub zajišťovací stardrive 4.0 mm 04.005.420</t>
  </si>
  <si>
    <t>ZC192</t>
  </si>
  <si>
    <t>Šroub zajišťovací stardrive 4.0 mm 04.005.422</t>
  </si>
  <si>
    <t>ZA159</t>
  </si>
  <si>
    <t>Šroub zajišťovací stardrive 4.0 mm 04.005.424</t>
  </si>
  <si>
    <t>ZC807</t>
  </si>
  <si>
    <t>Šroub zajišťovací stardrive 4.0 mm 04.005.426</t>
  </si>
  <si>
    <t>ZC138</t>
  </si>
  <si>
    <t>Šroub zajišťovací stardrive 4.0 mm 04.005.428</t>
  </si>
  <si>
    <t>ZC139</t>
  </si>
  <si>
    <t>Šroub zajišťovací stardrive 4.0 mm 04.005.430</t>
  </si>
  <si>
    <t>ZC909</t>
  </si>
  <si>
    <t>Šroub zajišťovací stardrive 4.0 mm 04.005.432</t>
  </si>
  <si>
    <t>ZC784</t>
  </si>
  <si>
    <t>Šroub zajišťovací stardrive 4.0 mm 04.005.434</t>
  </si>
  <si>
    <t>ZC141</t>
  </si>
  <si>
    <t>Šroub zajišťovací stardrive 4.0 mm 04.005.436</t>
  </si>
  <si>
    <t>ZQ122</t>
  </si>
  <si>
    <t>Šroub zajišťovací stardrive 4.0 mm 04.005.444</t>
  </si>
  <si>
    <t>ZH048</t>
  </si>
  <si>
    <t>Šroub zajišťovací stardrive 5.0 mm 04.005.522</t>
  </si>
  <si>
    <t>ZE705</t>
  </si>
  <si>
    <t>Šroub zajišťovací stardrive 5.0 mm 04.005.528</t>
  </si>
  <si>
    <t>ZG587</t>
  </si>
  <si>
    <t>Šroub zajišťovací stardrive 5.0 mm 04.005.530</t>
  </si>
  <si>
    <t>ZG588</t>
  </si>
  <si>
    <t>Šroub zajišťovací stardrive 5.0 mm 04.005.532</t>
  </si>
  <si>
    <t>ZI460</t>
  </si>
  <si>
    <t>Šroub zajišťovací stardrive 5.0 mm 04.005.536</t>
  </si>
  <si>
    <t>ZI595</t>
  </si>
  <si>
    <t>Šroub zajišťovací stardrive 5.0 mm 04.005.538</t>
  </si>
  <si>
    <t>ZH042</t>
  </si>
  <si>
    <t>Šroub zajišťovací stardrive 5.0 mm 04.005.540</t>
  </si>
  <si>
    <t>ZH016</t>
  </si>
  <si>
    <t>Šroub zajišťovací stardrive 5.0 mm 04.005.548</t>
  </si>
  <si>
    <t>ZE186</t>
  </si>
  <si>
    <t>Šroub zajišťovací stardrive 5.0 mm 04.005.552</t>
  </si>
  <si>
    <t>ZJ000</t>
  </si>
  <si>
    <t>Šroub zajišťovací stardrive 5.0 mm 04.005.554</t>
  </si>
  <si>
    <t>ZI863</t>
  </si>
  <si>
    <t>Šroub zajišťovací stardrive 5.0 mm 04.005.556</t>
  </si>
  <si>
    <t>ZF553</t>
  </si>
  <si>
    <t>Šroub zajišťovací stardrive 5.0 mm 04.005.560</t>
  </si>
  <si>
    <t>ZI937</t>
  </si>
  <si>
    <t>Šroub zajišťovací stardrive 5.0 mm 04.005.564</t>
  </si>
  <si>
    <t>ZI858</t>
  </si>
  <si>
    <t>Šroub zajišťovací stardrive 5.0 mm 04.005.566</t>
  </si>
  <si>
    <t>ZK514</t>
  </si>
  <si>
    <t>Šroub zajišťovací stardrive 5.0 mm 04.005.568</t>
  </si>
  <si>
    <t>ZI942</t>
  </si>
  <si>
    <t>Šroub zajišťovací stardrive 5.0 mm 04.005.570</t>
  </si>
  <si>
    <t>ZA127</t>
  </si>
  <si>
    <t>Šroub zajišťovací stardrive 5.0 mm 212.203</t>
  </si>
  <si>
    <t>ZA128</t>
  </si>
  <si>
    <t>Šroub zajišťovací stardrive 5.0 mm 212.205</t>
  </si>
  <si>
    <t>ZA129</t>
  </si>
  <si>
    <t>Šroub zajišťovací stardrive 5.0 mm 212.206</t>
  </si>
  <si>
    <t>ZA130</t>
  </si>
  <si>
    <t>Šroub zajišťovací stardrive 5.0 mm 212.207</t>
  </si>
  <si>
    <t>ZA131</t>
  </si>
  <si>
    <t>Šroub zajišťovací stardrive 5.0 mm 212.208</t>
  </si>
  <si>
    <t>ZA054</t>
  </si>
  <si>
    <t>Šroub zajišťovací stardrive 5.0 mm 212.209</t>
  </si>
  <si>
    <t>ZA132</t>
  </si>
  <si>
    <t>Šroub zajišťovací stardrive 5.0 mm 212.210</t>
  </si>
  <si>
    <t>ZA133</t>
  </si>
  <si>
    <t>Šroub zajišťovací stardrive 5.0 mm 212.211</t>
  </si>
  <si>
    <t>ZA134</t>
  </si>
  <si>
    <t>Šroub zajišťovací stardrive 5.0 mm 212.212</t>
  </si>
  <si>
    <t>ZA135</t>
  </si>
  <si>
    <t>Šroub zajišťovací stardrive 5.0 mm 212.213</t>
  </si>
  <si>
    <t>ZA136</t>
  </si>
  <si>
    <t>Šroub zajišťovací stardrive 5.0 mm 212.214</t>
  </si>
  <si>
    <t>ZD155</t>
  </si>
  <si>
    <t>Šroub zajišťovací stardrive 5.0 mm 212.215</t>
  </si>
  <si>
    <t>ZF252</t>
  </si>
  <si>
    <t>Šroub zajišťovací stardrive 5.0 mm 212.217</t>
  </si>
  <si>
    <t>ZI380</t>
  </si>
  <si>
    <t>Šroub zajišťovací stardrive 5.0 mm 212.218</t>
  </si>
  <si>
    <t>ZA056</t>
  </si>
  <si>
    <t>Šroub zajišťovací stardrive 5.0 mm 212.221</t>
  </si>
  <si>
    <t>ZA057</t>
  </si>
  <si>
    <t>Šroub zajišťovací stardrive 5.0 mm 212.222</t>
  </si>
  <si>
    <t>ZA139</t>
  </si>
  <si>
    <t>Šroub zajišťovací stardrive 5.0 mm 212.223</t>
  </si>
  <si>
    <t>ZA140</t>
  </si>
  <si>
    <t>Šroub zajišťovací stardrive 5.0 mm 212.224</t>
  </si>
  <si>
    <t>ZA141</t>
  </si>
  <si>
    <t>Šroub zajišťovací stardrive 5.0 mm 212.225</t>
  </si>
  <si>
    <t>ZA142</t>
  </si>
  <si>
    <t>Šroub zajišťovací stardrive 5.0 mm 212.226</t>
  </si>
  <si>
    <t>KK944</t>
  </si>
  <si>
    <t>šroub zajišťovací stardrive PFNA pr. 5,0 mm délka 32 mm proximální femur slitina titanu 04.005.522</t>
  </si>
  <si>
    <t>KK926</t>
  </si>
  <si>
    <t>šroub zajišťovací stardrive PFNA pr. 5,0 mm délka 36 mm proximální femur slitina titanu 04.005.526</t>
  </si>
  <si>
    <t>KK898</t>
  </si>
  <si>
    <t>šroub zajišťovací Stardrive PFNA pr. 5,0 mm délka 38 mm pro hřeby nitrodřeňové slitina titanu (TAN) světle zelený 04.005.528</t>
  </si>
  <si>
    <t>KK896</t>
  </si>
  <si>
    <t>šroub zajišťovací Stardrive PFNA pr. 5,0 mm délka 40 mm pro hřeby nitrodřeňové slitina titanu (TAN) světle zelený 04.005.530</t>
  </si>
  <si>
    <t>KK980</t>
  </si>
  <si>
    <t>šroub zajišťovací stardrive PFNA pr.5 mm délka 42 mm  proximální femur slitina titanu  04.005.532</t>
  </si>
  <si>
    <t>ZK740</t>
  </si>
  <si>
    <t>Šroub zajišťovací VA stardrive 3.5 mm 02.127.126</t>
  </si>
  <si>
    <t>ZI945</t>
  </si>
  <si>
    <t>Šroub zajišťovací VA stardrive 3.5 mm 02.127.132</t>
  </si>
  <si>
    <t>ZL479</t>
  </si>
  <si>
    <t>Šroub zajišťovací VA stardrive 3.5 mm 02.127.136</t>
  </si>
  <si>
    <t>ZN561</t>
  </si>
  <si>
    <t>Šroub zajišťovací VA stardrive 3.5 mm 02.127.148</t>
  </si>
  <si>
    <t>ZE279</t>
  </si>
  <si>
    <t>Šroub zajišťovací VA stardrive 3.5 mm 02.127.150</t>
  </si>
  <si>
    <t>ZE042</t>
  </si>
  <si>
    <t>Šroub zajišťovací VA stardrive 3.5 mm 02.127.154</t>
  </si>
  <si>
    <t>ZE048</t>
  </si>
  <si>
    <t>Šroub zajišťovací VA stardrive 3.5 mm 02.127.156</t>
  </si>
  <si>
    <t>ZK742</t>
  </si>
  <si>
    <t>Šroub zajišťovací VA stardrive 3.5 mm 02.127.165</t>
  </si>
  <si>
    <t>ZK743</t>
  </si>
  <si>
    <t>Šroub zajišťovací VA stardrive 3.5 mm 02.127.170</t>
  </si>
  <si>
    <t>ZK744</t>
  </si>
  <si>
    <t>Šroub zajišťovací VA stardrive 3.5 mm 02.127.175</t>
  </si>
  <si>
    <t>ZL005</t>
  </si>
  <si>
    <t>Šroub zajišťovací VA stardrive 3.5 mm 02.127.180</t>
  </si>
  <si>
    <t>ZA040</t>
  </si>
  <si>
    <t>Šroub zajišťovací VA stardrive 3.5 mm 213.012</t>
  </si>
  <si>
    <t>ZC269</t>
  </si>
  <si>
    <t>Šroub zajišťovací VA stardrive 3.5 mm 213.014</t>
  </si>
  <si>
    <t>ZA041</t>
  </si>
  <si>
    <t>Šroub zajišťovací VA stardrive 3.5 mm 213.016</t>
  </si>
  <si>
    <t>ZA042</t>
  </si>
  <si>
    <t>Šroub zajišťovací VA stardrive 3.5 mm 213.018</t>
  </si>
  <si>
    <t>ZA043</t>
  </si>
  <si>
    <t>Šroub zajišťovací VA stardrive 3.5 mm 213.020</t>
  </si>
  <si>
    <t>ZA044</t>
  </si>
  <si>
    <t>Šroub zajišťovací VA stardrive 3.5 mm 213.022</t>
  </si>
  <si>
    <t>ZH047</t>
  </si>
  <si>
    <t>Šroub zajišťovací VA stardrive 3.5 mm 213.024</t>
  </si>
  <si>
    <t>ZA045</t>
  </si>
  <si>
    <t>Šroub zajišťovací VA stardrive 3.5 mm 213.026</t>
  </si>
  <si>
    <t>ZA046</t>
  </si>
  <si>
    <t>Šroub zajišťovací VA stardrive 3.5 mm 213.028</t>
  </si>
  <si>
    <t>ZD025</t>
  </si>
  <si>
    <t>Šroub zajišťovací VA stardrive 3.5 mm 213.030</t>
  </si>
  <si>
    <t>ZD372</t>
  </si>
  <si>
    <t>Šroub zajišťovací VA stardrive 3.5 mm 213.032</t>
  </si>
  <si>
    <t>ZD074</t>
  </si>
  <si>
    <t>Šroub zajišťovací VA stardrive 3.5 mm 213.035</t>
  </si>
  <si>
    <t>ZA048</t>
  </si>
  <si>
    <t>Šroub zajišťovací VA stardrive 3.5 mm 213.038</t>
  </si>
  <si>
    <t>ZA049</t>
  </si>
  <si>
    <t>Šroub zajišťovací VA stardrive 3.5 mm 213.040</t>
  </si>
  <si>
    <t>ZD024</t>
  </si>
  <si>
    <t>Šroub zajišťovací VA stardrive 3.5 mm 213.042</t>
  </si>
  <si>
    <t>ZA050</t>
  </si>
  <si>
    <t>Šroub zajišťovací VA stardrive 3.5 mm 213.045</t>
  </si>
  <si>
    <t>ZA974</t>
  </si>
  <si>
    <t>Šroub zajišťovací VA stardrive 3.5 mm 213.048</t>
  </si>
  <si>
    <t>ZA051</t>
  </si>
  <si>
    <t>Šroub zajišťovací VA stardrive 3.5 mm 213.050</t>
  </si>
  <si>
    <t>ZB799</t>
  </si>
  <si>
    <t>Šroub zajišťovací VA stardrive 3.5 mm 213.052</t>
  </si>
  <si>
    <t>ZA052</t>
  </si>
  <si>
    <t>Šroub zajišťovací VA stardrive 3.5 mm 213.055</t>
  </si>
  <si>
    <t>ZF860</t>
  </si>
  <si>
    <t>Šroub zajišťovací VA stardrive 3.5 mm 213.060</t>
  </si>
  <si>
    <t>ZD362</t>
  </si>
  <si>
    <t>Šroub zámkový 2.7 x 14 mm 26-502-14-09</t>
  </si>
  <si>
    <t>ZD363</t>
  </si>
  <si>
    <t>Šroub zámkový 2.7 x 16 mm 26-502-16-09</t>
  </si>
  <si>
    <t>ZI688</t>
  </si>
  <si>
    <t>Šroub zamykací HD7 2,5 x 10 mm A-5750.10/1</t>
  </si>
  <si>
    <t>ZJ772</t>
  </si>
  <si>
    <t>Šroub zamykací HD7 2,5 x 12 mm A-5750.12/1</t>
  </si>
  <si>
    <t>ZH779</t>
  </si>
  <si>
    <t>Šroub zamykací HD7 2,5 x 14 mm A-5750.14/1</t>
  </si>
  <si>
    <t>ZH780</t>
  </si>
  <si>
    <t>Šroub zamykací HD7 2,5 x 16 mm A-5750.16/1</t>
  </si>
  <si>
    <t>ZH781</t>
  </si>
  <si>
    <t>Šroub zamykací HD7 2,5 x 18 mm A-5750.18/1</t>
  </si>
  <si>
    <t>ZH849</t>
  </si>
  <si>
    <t>Šroub zamykací HD7 2,5 x 20 mm A-5750.20/1</t>
  </si>
  <si>
    <t>ZH782</t>
  </si>
  <si>
    <t>Šroub zamykací HD7 2,5 x 22 mm A-5750.22/1</t>
  </si>
  <si>
    <t>ZI218</t>
  </si>
  <si>
    <t>Šroub zamykací HD7 2,5 x 24 mm A-5750.24</t>
  </si>
  <si>
    <t>ZB050</t>
  </si>
  <si>
    <t>Šroub zamykatelný 2,5 x 16 mm FP16</t>
  </si>
  <si>
    <t>ZD275</t>
  </si>
  <si>
    <t>Šroub zamykatelný 2,5 x 18 mm FP18</t>
  </si>
  <si>
    <t>ZD276</t>
  </si>
  <si>
    <t>Šroub zamykatelný 2,5 x 20 mm FP20</t>
  </si>
  <si>
    <t>ZD277</t>
  </si>
  <si>
    <t>Šroub zamykatelný 2,5 x 24 mm FP24</t>
  </si>
  <si>
    <t>ZC659</t>
  </si>
  <si>
    <t>Šroub zaslepovací 5 mm Targon KB617T</t>
  </si>
  <si>
    <t>ZL094</t>
  </si>
  <si>
    <t>Šroub zaslepovací PH 0 mm Targon KB610T</t>
  </si>
  <si>
    <t>ZA294</t>
  </si>
  <si>
    <t>Šroub zaslepovací Targon KB200T</t>
  </si>
  <si>
    <t>ZQ035</t>
  </si>
  <si>
    <t>Vodič šroubu pro ZF Orthofix délka 100 mm 11103</t>
  </si>
  <si>
    <t>ZQ034</t>
  </si>
  <si>
    <t>Vodič šroubu pro ZF Orthofix délka 60 mm 11102</t>
  </si>
  <si>
    <t>ZQ241</t>
  </si>
  <si>
    <t>Záslepka pro TX hřeb 0 mm KB206T</t>
  </si>
  <si>
    <t>ZQ033</t>
  </si>
  <si>
    <t>Zátka 10 mm KB208T</t>
  </si>
  <si>
    <t>50115011</t>
  </si>
  <si>
    <t>IUTN - ostat.nákl.PZT (Z515)</t>
  </si>
  <si>
    <t>ZI609</t>
  </si>
  <si>
    <t>ChronOS strips   50 x 25 x 3 mm 07.801.100S</t>
  </si>
  <si>
    <t>ZH588</t>
  </si>
  <si>
    <t>ChronOS strips 100 x 25 x 6 mm 07.801.111S</t>
  </si>
  <si>
    <t>ZM627</t>
  </si>
  <si>
    <t>Implantát kostní - umělá náhrada tkáně Actifuse ABX Putty 2,5 ml s aplikátorem 506005078047</t>
  </si>
  <si>
    <t>ZM782</t>
  </si>
  <si>
    <t>Implantát kostní umělá náhrada tkáně BonAlive granule aplikátor 1,0-2,0 mm bal. á 5cc 13330</t>
  </si>
  <si>
    <t>ZD953</t>
  </si>
  <si>
    <t>Implantát šlachový tendon spacer TCTU1</t>
  </si>
  <si>
    <t>ZL171</t>
  </si>
  <si>
    <t>Kotva Omnispan na meniscus 0° 228140</t>
  </si>
  <si>
    <t>ZL298</t>
  </si>
  <si>
    <t>Kotva Omnispan na meniscus 12° 228141</t>
  </si>
  <si>
    <t>KK570</t>
  </si>
  <si>
    <t>kotva ramenní JuggerKnot soft MINI 1,00 mm 2-0 s jehlou 912076</t>
  </si>
  <si>
    <t>ZK794</t>
  </si>
  <si>
    <t>PerOssal 1 x 6 mm baleno po 6 ks 03-01031</t>
  </si>
  <si>
    <t>ZQ107</t>
  </si>
  <si>
    <t>Systém kotvící pro koleno ACL TIGHTROPE ABS Button Round Concave pr. 11 mm AR-1588TB</t>
  </si>
  <si>
    <t>ZO201</t>
  </si>
  <si>
    <t>Adaptér k optice Olympus RTQ/Storz/Wisap/Aesculap B00-21010-71</t>
  </si>
  <si>
    <t>ZL170</t>
  </si>
  <si>
    <t>Aplikátor na kotvy Omnispan jednorázový  228143</t>
  </si>
  <si>
    <t>ZA095</t>
  </si>
  <si>
    <t>Cement kostní palacos R + G 2 x 40 g á 2 ks 66017569</t>
  </si>
  <si>
    <t>ZA094</t>
  </si>
  <si>
    <t>Cement kostní palacos R 2 x 40 g á 2 ks 66017777</t>
  </si>
  <si>
    <t>ZJ528</t>
  </si>
  <si>
    <t>Cement kostní vancogenx 40 g ( vancomycin + gentamicin ) 12A2520</t>
  </si>
  <si>
    <t>ZE278</t>
  </si>
  <si>
    <t>Drát vodící 0,90 mm vrtací, bez závitu bal. á 10 ks 26-875-00-05</t>
  </si>
  <si>
    <t>ZL018</t>
  </si>
  <si>
    <t>Drát vodící 1,10 mm kalibrovaný bal. á 10 ks 26-850-00-05</t>
  </si>
  <si>
    <t>ZF637</t>
  </si>
  <si>
    <t>Drát vodící 2.80 mm guide wire 292.680</t>
  </si>
  <si>
    <t>ZJ683</t>
  </si>
  <si>
    <t>Držák na prsty pro operace na ruce plast modrý chirobloc large - ballets ECBM</t>
  </si>
  <si>
    <t>ZB069</t>
  </si>
  <si>
    <t>Držák skalpelových čepelek č. 3 BB073R</t>
  </si>
  <si>
    <t>ZQ079</t>
  </si>
  <si>
    <t>Držátko víček Desmarres 12,0 mm 130 mm 397118380020</t>
  </si>
  <si>
    <t>ZQ080</t>
  </si>
  <si>
    <t>Držátko víček Desmarres 14,0 mm 130 mm 397118380030</t>
  </si>
  <si>
    <t>ZM448</t>
  </si>
  <si>
    <t>Elektroda VAPR 2,3 mm 227213</t>
  </si>
  <si>
    <t>ZQ233</t>
  </si>
  <si>
    <t>Elektroda vapr bipolární Vap-Ele délka 150 mm úhel 45° s odsáváním jednorázová B890-6</t>
  </si>
  <si>
    <t>ZQ232</t>
  </si>
  <si>
    <t>Elektroda vapr bipolární Vap-Ele délka 150 mm úhel 70° jednorázová B890-2</t>
  </si>
  <si>
    <t>ZQ231</t>
  </si>
  <si>
    <t>Elektroda vapr bipolární Vap-Ele délka 150 mm úhel 90° s odsáváním jednorázová B890-1</t>
  </si>
  <si>
    <t>ZI283</t>
  </si>
  <si>
    <t>Elektroda VAPR Premiere 90 DEPuy 227204</t>
  </si>
  <si>
    <t>ZF260</t>
  </si>
  <si>
    <t>Fixatér na ruku mini LTX</t>
  </si>
  <si>
    <t>ZQ078</t>
  </si>
  <si>
    <t>Háček oční čtyřzubý ostrý 5,0 mm 145 mm 397118380360</t>
  </si>
  <si>
    <t>ZQ077</t>
  </si>
  <si>
    <t>Háček oční dvouzubý ostrý 2,5 mm 135 mm 397118380210</t>
  </si>
  <si>
    <t>ZK167</t>
  </si>
  <si>
    <t>Hák middeldorpf 20 x 22 mm BT405R</t>
  </si>
  <si>
    <t>ZQ070</t>
  </si>
  <si>
    <t>Hák na rány Volkmann dvouzubý tupý 215 mm 397118080360</t>
  </si>
  <si>
    <t>ZQ109</t>
  </si>
  <si>
    <t>Hák urologický BAUCHDECKENHAKEN  91 x 35 mm  240 mm 9 1/2 BT621R</t>
  </si>
  <si>
    <t>ZH187</t>
  </si>
  <si>
    <t>Jehelec hloubkový rovný tvrdokovový 165 mm 397132060610</t>
  </si>
  <si>
    <t>ZN422</t>
  </si>
  <si>
    <t>Jehelec jemný rovný tvrdokovový 130 mm 397132060590</t>
  </si>
  <si>
    <t>ZF980</t>
  </si>
  <si>
    <t>Jehelec langenbeck 160 mm RU6067-16</t>
  </si>
  <si>
    <t>ZQ076</t>
  </si>
  <si>
    <t>Jehelec neurochirurgický 130 mm 397132170021</t>
  </si>
  <si>
    <t>ZK219</t>
  </si>
  <si>
    <t>Kleště luer zahnuté 175 mm FO461R</t>
  </si>
  <si>
    <t>ZJ087</t>
  </si>
  <si>
    <t>Kleště repoziční dlahové 150 mm RU5528-15</t>
  </si>
  <si>
    <t>ZQ041</t>
  </si>
  <si>
    <t>Laváž pulsní s nádstavcem Pulsavac Plus Fan Kit (á1ks) 00-5150-475-01</t>
  </si>
  <si>
    <t>ZQ042</t>
  </si>
  <si>
    <t>Laváž pulsní s nádstavcem Pulsavac Plus Hit Kit (á1ks) 00-5150-482-01</t>
  </si>
  <si>
    <t>ZN921</t>
  </si>
  <si>
    <t>Manžeta pro bezkrevnost silikonová na paži vel. 35 cm x 12,5 cm 20-94-711</t>
  </si>
  <si>
    <t>ZK016</t>
  </si>
  <si>
    <t>Miska kruhová 0,4 l 111 x 72 x  56 mm JG523R</t>
  </si>
  <si>
    <t>ZK040</t>
  </si>
  <si>
    <t>Nůžky chirurgické standardní hrotnatotupé rovné 105 mm BC320R</t>
  </si>
  <si>
    <t>ZQ075</t>
  </si>
  <si>
    <t>Nůžky Metzenbaum tupé zahnuté tvrdokovové 115 mm B397113910618</t>
  </si>
  <si>
    <t>ZH283</t>
  </si>
  <si>
    <t>Nůžky na sádrový obvaz Bergmann 230 mm RU2660-23</t>
  </si>
  <si>
    <t>ZG605</t>
  </si>
  <si>
    <t>Nůžky preparační REYNOLDS supercut zahnuté 130 mm RU1677-13M</t>
  </si>
  <si>
    <t>ZM510</t>
  </si>
  <si>
    <t>Nůžky převazové lister 200 mm BC863R</t>
  </si>
  <si>
    <t>ZG311</t>
  </si>
  <si>
    <t>Nůžky zahnuté preparační tvrdokové supercut metzenbaum RU1334-18M</t>
  </si>
  <si>
    <t>ZK075</t>
  </si>
  <si>
    <t>Peán svorka cévní  rochester atraumatická rovná 225 mm BH448R</t>
  </si>
  <si>
    <t>ZQ110</t>
  </si>
  <si>
    <t>Pinzeta chirurgická  1 x 2 zuby 250 mm BD562R</t>
  </si>
  <si>
    <t>ZJ822</t>
  </si>
  <si>
    <t>Pinzeta chirurgická 1 x 2 zuby 145 mm BD557R</t>
  </si>
  <si>
    <t>ZQ111</t>
  </si>
  <si>
    <t>Pinzeta chirurgická 1 x 2 zuby 180 mm BD560R</t>
  </si>
  <si>
    <t>ZQ073</t>
  </si>
  <si>
    <t>Pinzeta chirurgická Adson 1×2 zuby 120 mm B397114910111</t>
  </si>
  <si>
    <t>ZQ074</t>
  </si>
  <si>
    <t>Pinzeta na rohovku Castroviejo 100 mm 397114380850</t>
  </si>
  <si>
    <t>ZG052</t>
  </si>
  <si>
    <t>Pouzdro na K- dráty pr. 1.6 mm resterilizovatelné 308.206</t>
  </si>
  <si>
    <t>ZF542</t>
  </si>
  <si>
    <t>Pouzdro vrtací dvojité 3,5 / 2,5 312.280</t>
  </si>
  <si>
    <t>ZK207</t>
  </si>
  <si>
    <t>Raspatorium williger 6 mm 160 mm FK300R</t>
  </si>
  <si>
    <t>ZF981</t>
  </si>
  <si>
    <t>Rozvěrač ran automatický 13 cm RU4700-13</t>
  </si>
  <si>
    <t>ZF090</t>
  </si>
  <si>
    <t>Stapler kožní 35 svorek á 6 ks 783100</t>
  </si>
  <si>
    <t>ZQ071</t>
  </si>
  <si>
    <t>Svorka na cévy Rochester-Ochsner rovná 140 mm 397115080550</t>
  </si>
  <si>
    <t>ZI709</t>
  </si>
  <si>
    <t>Svorka rovná na cévy rochester - Ochsner 160 mm 397115080561</t>
  </si>
  <si>
    <t>ZJ625</t>
  </si>
  <si>
    <t>Svorka zahnutá Mosquito-Halsted 1 x 2 zuby 120 mm 397115080050</t>
  </si>
  <si>
    <t>ZI421</t>
  </si>
  <si>
    <t>Svorka zajišťovací  pro RIA sterilní 352.260S</t>
  </si>
  <si>
    <t>ZJ835</t>
  </si>
  <si>
    <t>Svorky na cévy 1 x 2 zuby rovná 125 mm BH118R</t>
  </si>
  <si>
    <t>ZP080</t>
  </si>
  <si>
    <t>Systém kotvící pro koleno ACL TIGHTROPE drát vrtací Open Eyelet 4 mm AR-1595T</t>
  </si>
  <si>
    <t>ZI418</t>
  </si>
  <si>
    <t>Systém trubek RIA pro hnací hřídel RIA pro číslo 314.743 sterilní 314.746S</t>
  </si>
  <si>
    <t>ZL742</t>
  </si>
  <si>
    <t>Šroub extrakční pro šrouby 3,5 mm 309.521</t>
  </si>
  <si>
    <t>ZI419</t>
  </si>
  <si>
    <t>Těsnění pro hnací hřídel RIA sterilní á 2 ks 351.718.02S</t>
  </si>
  <si>
    <t>ZQ123</t>
  </si>
  <si>
    <t>Tyč k zevnímu fixátoru 30 cm RTG transparentní  ZF LRS Orthofix 50550</t>
  </si>
  <si>
    <t>ZD604</t>
  </si>
  <si>
    <t>Vrták 1,5 mm 513.090</t>
  </si>
  <si>
    <t>ZF625</t>
  </si>
  <si>
    <t>Vrták 2,5 mm 3-drážkový pro rychlospojku 315.250</t>
  </si>
  <si>
    <t>ZF608</t>
  </si>
  <si>
    <t>Vrták 2.5 mm se 2 drážkami, pro rychlospojku 310.250</t>
  </si>
  <si>
    <t>ZA971</t>
  </si>
  <si>
    <t>Vrták 2.7 mm délka 125/100 mm 310.280</t>
  </si>
  <si>
    <t>ZE375</t>
  </si>
  <si>
    <t>Vrták 3.2 mm kalibrovaný délka 145 mm třídrážkový pro rychlospojku k soupravě ETN 03.010.103</t>
  </si>
  <si>
    <t>ZL755</t>
  </si>
  <si>
    <t>Vrták HSS pr. 2.5 mm pro ocel pro implantáty sterilní 309.503S</t>
  </si>
  <si>
    <t>ZQ055</t>
  </si>
  <si>
    <t>Vrták kalibrovaný 3,2 mm 315.330</t>
  </si>
  <si>
    <t>ZQ128</t>
  </si>
  <si>
    <t>Vrták kalibrovaný 4,9 mm pro DFN 357.099</t>
  </si>
  <si>
    <t>ZJ598</t>
  </si>
  <si>
    <t>Vrták kanylovaný canos mini na  kortikalis 2,6 mm 26-451-26-09</t>
  </si>
  <si>
    <t>ZG046</t>
  </si>
  <si>
    <t>Vrták LCP 2.8 mm 310.284</t>
  </si>
  <si>
    <t>ZP672</t>
  </si>
  <si>
    <t>Vrták pr. 2,0 mm pro soupravu Aptus s koncovkou A-3733</t>
  </si>
  <si>
    <t>ZQ108</t>
  </si>
  <si>
    <t>Implantát ramenní náhrada rotátorové manžety šití Tiger Tape 2 mm white black délka 76,2 cm bal. á 6 ks AR-7237-7T_1/6</t>
  </si>
  <si>
    <t>ZE197</t>
  </si>
  <si>
    <t>Šití mopylen monofil modrý 4/0 USP bal. á 36 ks 7148</t>
  </si>
  <si>
    <t>ZP895</t>
  </si>
  <si>
    <t>Šití Patella – Set pro osteosyntézu patellys suturou, monofilní vlákno nerezová oce, jehla reverzní řezací HS120 7 60 cm, bal á 12 ks 991120</t>
  </si>
  <si>
    <t>ZP079</t>
  </si>
  <si>
    <t>Jehla labrální do prošívacího nástroje SureFire Scorpion  AR-13991N-1/5</t>
  </si>
  <si>
    <t>50115080</t>
  </si>
  <si>
    <t>ZPr - staplery, extraktory, endoskop.mat. (Z523)</t>
  </si>
  <si>
    <t>ZN581</t>
  </si>
  <si>
    <t>Obturátor tupý Storz průměr 6 mm délka 135 mm 28130BC</t>
  </si>
  <si>
    <t>ZQ162</t>
  </si>
  <si>
    <t>Optika artroskopická ARTHVIEW úhel pohledu 30° průměr 4 mm délka 175 mm sleva 330373200s</t>
  </si>
  <si>
    <t>ZQ120</t>
  </si>
  <si>
    <t>Optika INNOVIEW s úhlem pohledu 30° průměr 4 mm délka 175 mm autoklávovatelná B30-0011-00</t>
  </si>
  <si>
    <t>ZB730</t>
  </si>
  <si>
    <t>Stapler kožní bal. á 10 ks WM-SS-35R + odstraňovač svorek zdarma</t>
  </si>
  <si>
    <t>ZJ671</t>
  </si>
  <si>
    <t>Zavaděč artroskopický sheath 28130CR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</si>
  <si>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</si>
  <si>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</si>
  <si>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</si>
  <si>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</si>
  <si>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</si>
  <si>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</si>
  <si>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</si>
  <si>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</si>
  <si>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</si>
  <si>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</si>
  <si>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</si>
  <si>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</si>
  <si>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</si>
  <si>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</si>
  <si>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</si>
  <si>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</si>
  <si>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Specializovaná ambulantní péče</t>
  </si>
  <si>
    <t>503 - Pracoviště úrazové chirurgie</t>
  </si>
  <si>
    <t>5F3 - Pracov. standard. úst. lůž. péče úrazové chirurgie</t>
  </si>
  <si>
    <t>Zdravotní výkony vykázané na pracovišti v rámci ambulantní péče *</t>
  </si>
  <si>
    <t>se jménem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</si>
  <si>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</si>
  <si>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</si>
  <si>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</si>
  <si>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Gregořík Michal</t>
  </si>
  <si>
    <t>Janský Petr</t>
  </si>
  <si>
    <t>Obhlídal Martin</t>
  </si>
  <si>
    <t>Skoumal Pavel</t>
  </si>
  <si>
    <t>Vomáčková Katherine</t>
  </si>
  <si>
    <t>Xinopulos Pavel</t>
  </si>
  <si>
    <t>Zdravotní výkony vykázané na pracovišti v rámci ambulantní péče dle lékařů *</t>
  </si>
  <si>
    <t>5F3</t>
  </si>
  <si>
    <t>V</t>
  </si>
  <si>
    <t>53022</t>
  </si>
  <si>
    <t xml:space="preserve">CÍLENÉ VYŠETŘENÍ TRAUMATOLOGEM                    </t>
  </si>
  <si>
    <t>06</t>
  </si>
  <si>
    <t>503</t>
  </si>
  <si>
    <t>1</t>
  </si>
  <si>
    <t>0000502</t>
  </si>
  <si>
    <t>MESOCAIN 1%</t>
  </si>
  <si>
    <t>0055824</t>
  </si>
  <si>
    <t>0067547</t>
  </si>
  <si>
    <t>0090044</t>
  </si>
  <si>
    <t>0192143</t>
  </si>
  <si>
    <t>0146684</t>
  </si>
  <si>
    <t>10% GLUCOSE IN WATER FOR INJECTION FRESENIUS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</si>
  <si>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</si>
  <si>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</si>
  <si>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</si>
  <si>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</si>
  <si>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</si>
  <si>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 xml:space="preserve">MINIMÁLNÍ KONTAKT LÉKAŘE S PACIENTEM              </t>
  </si>
  <si>
    <t>09550</t>
  </si>
  <si>
    <t>SIGNÁLNÍ VÝKON - INFORMACE O VYDÁNÍ ROZHODNUTÍ O D</t>
  </si>
  <si>
    <t>09551</t>
  </si>
  <si>
    <t>SIGNÁLNÍ VÝKON - INFORMACE O VYDÁNÍ ROZHODNUTÍ O U</t>
  </si>
  <si>
    <t>51853</t>
  </si>
  <si>
    <t xml:space="preserve">CIRKULÁRNÍ SÁDROVÝ OBVAZ - PRSTŮ, RUKY, ZÁPĚSTÍ   </t>
  </si>
  <si>
    <t>51859</t>
  </si>
  <si>
    <t xml:space="preserve">FIXAČNÍ SÁDROVÁ DLAHA - NOHA, BÉREC               </t>
  </si>
  <si>
    <t>51863</t>
  </si>
  <si>
    <t xml:space="preserve">SÁDROVÁ DLAHA - CELÁ DOLNÍ KONČETINA              </t>
  </si>
  <si>
    <t>51869</t>
  </si>
  <si>
    <t xml:space="preserve">SEJMUTÍ CIRKULÁRNÍ SÁDROVÉ FIXACE NA KONČETINÁCH  </t>
  </si>
  <si>
    <t>51877</t>
  </si>
  <si>
    <t xml:space="preserve">PŘILOŽENÍ LÉČEBNÉ POMŮCKY - ORTÉZY                </t>
  </si>
  <si>
    <t>53023</t>
  </si>
  <si>
    <t xml:space="preserve">KONTROLNÍ VYŠETŘENÍ TRAUMATOLOGEM                 </t>
  </si>
  <si>
    <t>53119</t>
  </si>
  <si>
    <t>ZAVŘENÁ REPOZICE ZLOMENIN PŘEDLOKTÍ, LOKTE, PAŽE N</t>
  </si>
  <si>
    <t>57243</t>
  </si>
  <si>
    <t xml:space="preserve">HRUDNÍ PUNKCE                                     </t>
  </si>
  <si>
    <t>61113</t>
  </si>
  <si>
    <t xml:space="preserve">REVIZE, EXCIZE A SUTURA PORANĚNÍ KŮŽE A PODKOŽÍ A </t>
  </si>
  <si>
    <t>61129</t>
  </si>
  <si>
    <t xml:space="preserve">EXCIZE KOŽNÍ LÉZE, SUTURA OD 2 DO 10 CM           </t>
  </si>
  <si>
    <t>61209</t>
  </si>
  <si>
    <t xml:space="preserve">TENOLÝZA FLEXORU                                  </t>
  </si>
  <si>
    <t>61247</t>
  </si>
  <si>
    <t xml:space="preserve">OPERACE KARPÁLNÍHO TUNELU                         </t>
  </si>
  <si>
    <t>66813</t>
  </si>
  <si>
    <t xml:space="preserve">ODSTRANĚNÍ OSTEOSYNTETICKÉHO MATERIÁLU            </t>
  </si>
  <si>
    <t>66823</t>
  </si>
  <si>
    <t xml:space="preserve">ODSTRANĚNÍ ZEVNÍHO FIXATÉRU                       </t>
  </si>
  <si>
    <t>66833</t>
  </si>
  <si>
    <t xml:space="preserve">ODSTRANĚNÍ CIZÍHO TĚLESA Z RÁNY                   </t>
  </si>
  <si>
    <t>66949</t>
  </si>
  <si>
    <t xml:space="preserve">PUNKCE KLOUBNÍ S APLIKACÍ LÉČIVA                  </t>
  </si>
  <si>
    <t>09543</t>
  </si>
  <si>
    <t xml:space="preserve">Signalni kod                                      </t>
  </si>
  <si>
    <t>09555</t>
  </si>
  <si>
    <t xml:space="preserve">OŠETŘENÍ DÍTĚTE DO 6 LET                          </t>
  </si>
  <si>
    <t>09119</t>
  </si>
  <si>
    <t xml:space="preserve">ODBĚR KRVE ZE ŽÍLY U DOSPĚLÉHO NEBO DÍTĚTE NAD 10 </t>
  </si>
  <si>
    <t>09233</t>
  </si>
  <si>
    <t xml:space="preserve">INJEKČNÍ OKRSKOVÁ ANESTÉZIE                       </t>
  </si>
  <si>
    <t>09215</t>
  </si>
  <si>
    <t xml:space="preserve">INJEKCE I. M., S. C., I. D.                       </t>
  </si>
  <si>
    <t>09545</t>
  </si>
  <si>
    <t>REGULAČNÍ POPLATEK ZA POHOTOVOSTNÍ SLUŽBU -- POPLA</t>
  </si>
  <si>
    <t>51861</t>
  </si>
  <si>
    <t xml:space="preserve">CIRKULÁRNÍ SÁDROVÝ OBVAZ - NOHA, BÉREC            </t>
  </si>
  <si>
    <t>51851</t>
  </si>
  <si>
    <t xml:space="preserve">FIXAČNÍ SÁDROVÁ DLAHA - RUKA, PŘEDLOKTÍ           </t>
  </si>
  <si>
    <t>09219</t>
  </si>
  <si>
    <t xml:space="preserve">INTRAVENÓZNÍ INJEKCE U DOSPĚLÉHO ČI DÍTĚTE NAD 10 </t>
  </si>
  <si>
    <t>53115</t>
  </si>
  <si>
    <t>ZAVŘENÁ REPOZICE LUXACE KARPU NEBO INTRAARTIKULÁRN</t>
  </si>
  <si>
    <t>61245</t>
  </si>
  <si>
    <t xml:space="preserve">FENESTRACE ŠLACHOVÉ POCHVY                        </t>
  </si>
  <si>
    <t>09239</t>
  </si>
  <si>
    <t xml:space="preserve">SUTURA RÁNY A PODKOŽÍ DO 5 CM                     </t>
  </si>
  <si>
    <t>09115</t>
  </si>
  <si>
    <t>ODBĚR BIOLOGICKÉHO MATERIÁLU JINÉHO NEŽ KREV NA KV</t>
  </si>
  <si>
    <t>51811</t>
  </si>
  <si>
    <t xml:space="preserve">INCIZE A DRENÁŽ ABSCESU NEBO HEMATOMU             </t>
  </si>
  <si>
    <t>51821</t>
  </si>
  <si>
    <t xml:space="preserve">CHIRURGICKÉ ODSTRANĚNÍ CIZÍHO TĚLESA              </t>
  </si>
  <si>
    <t>51855</t>
  </si>
  <si>
    <t xml:space="preserve">FIXAČNÍ SÁDROVÁ DLAHA - CELÁ HORNÍ KONČETINA      </t>
  </si>
  <si>
    <t>66837</t>
  </si>
  <si>
    <t xml:space="preserve">EXSTIRPACE BURZY NEBO GANGLIA - POVRCHOVÁ         </t>
  </si>
  <si>
    <t>53411</t>
  </si>
  <si>
    <t>NÁPLASŤOVÁ FIXACE ZLOMENINY KOSTNÍHO ČLÁNKU NEBO M</t>
  </si>
  <si>
    <t>51870</t>
  </si>
  <si>
    <t xml:space="preserve">DOTOČENÍ SÁDROVÉHO OBVAZU                         </t>
  </si>
  <si>
    <t>51817</t>
  </si>
  <si>
    <t xml:space="preserve">OŠETŘENÍ NEHTU                                    </t>
  </si>
  <si>
    <t>53117</t>
  </si>
  <si>
    <t>ZAVŘENÁ REPOZICE LUXACE LOKETNÍHO KLOUBU NEBO HLAV</t>
  </si>
  <si>
    <t>51865</t>
  </si>
  <si>
    <t xml:space="preserve">CIRKULÁRNÍ SÁDROVÝ OBVAZ CELÉ DOLNÍ KONČETINY     </t>
  </si>
  <si>
    <t>66421</t>
  </si>
  <si>
    <t xml:space="preserve">BIOPSIE, INCIZE A DRENÁŽ NA RUCE ČI ZÁPĚSTÍ       </t>
  </si>
  <si>
    <t>51867</t>
  </si>
  <si>
    <t>PŘIPEVNĚNÍ NÁŠLAPNÉHO PODPATKU NA STÁVAJÍCÍ SÁDROV</t>
  </si>
  <si>
    <t>53515</t>
  </si>
  <si>
    <t xml:space="preserve">SUTURA ŠLACHY EXTENSORU RUKY A ZÁPĚSTÍ            </t>
  </si>
  <si>
    <t>66811</t>
  </si>
  <si>
    <t xml:space="preserve">INJEKCE DO BURZY, GANGLIA, POCHVY ŠLACHOVÉ        </t>
  </si>
  <si>
    <t>51857</t>
  </si>
  <si>
    <t xml:space="preserve">CIRKULÁRNÍ SÁDROVÝ OBVAZ - CELÁ HORNÍ KONČETINA   </t>
  </si>
  <si>
    <t>66411</t>
  </si>
  <si>
    <t>AMPUTACE PRSTU RUKY NEBO ČLÁNKU PRSTU - ZA PRVNÍ P</t>
  </si>
  <si>
    <t>53111</t>
  </si>
  <si>
    <t>ZAVŘENÁ REPOZICE ZLOMENINY NEBO LUXACE JEDNÉ FALAN</t>
  </si>
  <si>
    <t>66825</t>
  </si>
  <si>
    <t xml:space="preserve">UPRAVENÍ ZEVNÍHO FIXATÉRU                         </t>
  </si>
  <si>
    <t>61211</t>
  </si>
  <si>
    <t xml:space="preserve">REKONSTRUKCE ŠLACHOVÉHO POUTKA                    </t>
  </si>
  <si>
    <t>66927</t>
  </si>
  <si>
    <t xml:space="preserve">REVIZE ŠLACHOVÝCH POCHEV                          </t>
  </si>
  <si>
    <t>09234</t>
  </si>
  <si>
    <t>OŠETŘENÍ NEHTU, INCIZE SUBKUTÁNNÍHO ABSCESU NEBO H</t>
  </si>
  <si>
    <t>53112</t>
  </si>
  <si>
    <t>ZAVŘENÁ REPOZICE ZLOMENINY NEBO LUXACE FALANGY - M</t>
  </si>
  <si>
    <t>52109</t>
  </si>
  <si>
    <t xml:space="preserve">SEJMUTÍ CIRKULÁRNÍ POLYMEROVÉ FIXACE   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</si>
  <si>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</si>
  <si>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</si>
  <si>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</si>
  <si>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</si>
  <si>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</si>
  <si>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</si>
  <si>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</si>
  <si>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</si>
  <si>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</si>
  <si>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</si>
  <si>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</si>
  <si>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</si>
  <si>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</si>
  <si>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</si>
  <si>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</si>
  <si>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</si>
  <si>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</si>
  <si>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</si>
  <si>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</si>
  <si>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</si>
  <si>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</si>
  <si>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</si>
  <si>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</si>
  <si>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</si>
  <si>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</si>
  <si>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</si>
  <si>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</si>
  <si>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</si>
  <si>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</si>
  <si>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</si>
  <si>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</si>
  <si>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</si>
  <si>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53485</t>
  </si>
  <si>
    <t>ZLOMENINY PÁNEVNÍHO KRUHU - NESTABILNÍ - S OPERAČN</t>
  </si>
  <si>
    <t>09</t>
  </si>
  <si>
    <t>10</t>
  </si>
  <si>
    <t>53213</t>
  </si>
  <si>
    <t>ZAVŘENÁ REPOZICE A NITRODŘEŇOVA OSTEOSYNTÉZA ZLOME</t>
  </si>
  <si>
    <t>66127</t>
  </si>
  <si>
    <t xml:space="preserve">MANIPULACE V CELKOVÉ NEBO LOKÁLNÍ ANESTÉZII       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</si>
  <si>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</si>
  <si>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</si>
  <si>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</si>
  <si>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</si>
  <si>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</si>
  <si>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</si>
  <si>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</si>
  <si>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</si>
  <si>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</si>
  <si>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</si>
  <si>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</si>
  <si>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</si>
  <si>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62310</t>
  </si>
  <si>
    <t xml:space="preserve">NEKREKTOMIE DO 1% POVRCHU TĚLA                    </t>
  </si>
  <si>
    <t>61225</t>
  </si>
  <si>
    <t xml:space="preserve">NEUROLÝZA                                         </t>
  </si>
  <si>
    <t>62610</t>
  </si>
  <si>
    <t>ODBĚR DERMOEPIDERMÁLNÍHO ŠTĚPU DO 1 % POVRCHU TĚLA</t>
  </si>
  <si>
    <t>52091</t>
  </si>
  <si>
    <t>CIRKULÁRNÍ POLYMEROVÝ OBVAZ - PRSTŮ, RUKY, ZÁPĚSTÍ</t>
  </si>
  <si>
    <t>5F1</t>
  </si>
  <si>
    <t>51353</t>
  </si>
  <si>
    <t>PUNKCE, ODSÁTÍ TENKÉHO STŘEVA, MANIPULACE SE STŘEV</t>
  </si>
  <si>
    <t>51393</t>
  </si>
  <si>
    <t xml:space="preserve">EXPLORATIVNÍ LAPAROTOMIE                          </t>
  </si>
  <si>
    <t>51394</t>
  </si>
  <si>
    <t xml:space="preserve">UZÁVĚR STĚNY BŘIŠNÍ PO EVISCERACI                 </t>
  </si>
  <si>
    <t>51713</t>
  </si>
  <si>
    <t>DIAGNOSTICKÁ VIDEOLAPAROSKOPIE A VIDEOTORAKOSKOPIE</t>
  </si>
  <si>
    <t>54990</t>
  </si>
  <si>
    <t xml:space="preserve">ODBĚR ŽILNÍHO ŠTĚPU                               </t>
  </si>
  <si>
    <t>51371</t>
  </si>
  <si>
    <t xml:space="preserve">CHOLECYSTEKTOMIE                                  </t>
  </si>
  <si>
    <t>57251</t>
  </si>
  <si>
    <t xml:space="preserve">KLÍNOVITÁ RESEKCE PLIC NEBO ENUKLEACE TUMORU      </t>
  </si>
  <si>
    <t>54190</t>
  </si>
  <si>
    <t xml:space="preserve">OSTATNÍ REKONSTRUKCE TEPEN A BY-PASSY             </t>
  </si>
  <si>
    <t>51386</t>
  </si>
  <si>
    <t>SUTURA EV. EXCIZE A SUTURA LÉZE STĚNY ŽALUDKU NEBO</t>
  </si>
  <si>
    <t>51357</t>
  </si>
  <si>
    <t>JEJUNOSTOMIE, ILEOSTOMIE NEBO KOLOSTOMIE, ANTEPOZI</t>
  </si>
  <si>
    <t>51391</t>
  </si>
  <si>
    <t>LAPAROTOMIE A OŠETŘENÍ VÍCEČETNÉHO VISCERÁLNÍHO PO</t>
  </si>
  <si>
    <t>57235</t>
  </si>
  <si>
    <t>TORAKOTOMIE PROSTÁ NEBO S BIOPSIÍ, EVAKUACÍ HEMATO</t>
  </si>
  <si>
    <t>51421</t>
  </si>
  <si>
    <t>KOREKCE ANÁLNÍHO SFINKTERU A ANOREKTÁLNÍHO PŘECHOD</t>
  </si>
  <si>
    <t>57221</t>
  </si>
  <si>
    <t>OPERAČNÍ STABILIZACE HRUDNÍKU PO ÚRAZE - JEDNA STR</t>
  </si>
  <si>
    <t>57237</t>
  </si>
  <si>
    <t xml:space="preserve">SUTURA RUPTUTY BRÁNICE TORAKOTOMICKÝM PŘÍSTUPEM   </t>
  </si>
  <si>
    <t>0003708</t>
  </si>
  <si>
    <t>0003952</t>
  </si>
  <si>
    <t>0004234</t>
  </si>
  <si>
    <t>0006480</t>
  </si>
  <si>
    <t>OCPLEX</t>
  </si>
  <si>
    <t>0008807</t>
  </si>
  <si>
    <t>0016600</t>
  </si>
  <si>
    <t>0026127</t>
  </si>
  <si>
    <t>0053922</t>
  </si>
  <si>
    <t>0058092</t>
  </si>
  <si>
    <t>CEFAZOLIN SANDOZ</t>
  </si>
  <si>
    <t>0062464</t>
  </si>
  <si>
    <t>0072972</t>
  </si>
  <si>
    <t>AMOKSIKLAV 1,2 G</t>
  </si>
  <si>
    <t>0072973</t>
  </si>
  <si>
    <t>AMOKSIKLAV 600 MG</t>
  </si>
  <si>
    <t>0076360</t>
  </si>
  <si>
    <t>ZINACEF</t>
  </si>
  <si>
    <t>0087239</t>
  </si>
  <si>
    <t>FANHDI</t>
  </si>
  <si>
    <t>0087240</t>
  </si>
  <si>
    <t>0096414</t>
  </si>
  <si>
    <t>GENTAMICIN LEK</t>
  </si>
  <si>
    <t>0097000</t>
  </si>
  <si>
    <t>METRONIDAZOLE 0,5%-POLPHARMA</t>
  </si>
  <si>
    <t>0112782</t>
  </si>
  <si>
    <t>GENTAMICIN B.BRAUN</t>
  </si>
  <si>
    <t>0131656</t>
  </si>
  <si>
    <t>CEFTAZIDIM KABI</t>
  </si>
  <si>
    <t>0144328</t>
  </si>
  <si>
    <t>GARAMYCIN SCHWAMM</t>
  </si>
  <si>
    <t>0151458</t>
  </si>
  <si>
    <t>CEFUROXIM KABI</t>
  </si>
  <si>
    <t>0154883</t>
  </si>
  <si>
    <t>0156258</t>
  </si>
  <si>
    <t>VANCOMYCIN KABI</t>
  </si>
  <si>
    <t>0162187</t>
  </si>
  <si>
    <t>CIPROFLOXACIN KABI</t>
  </si>
  <si>
    <t>0164350</t>
  </si>
  <si>
    <t>0164401</t>
  </si>
  <si>
    <t>0162496</t>
  </si>
  <si>
    <t>TAZIP</t>
  </si>
  <si>
    <t>0201030</t>
  </si>
  <si>
    <t>0113453</t>
  </si>
  <si>
    <t>0156835</t>
  </si>
  <si>
    <t>MEROPENEM KABI</t>
  </si>
  <si>
    <t>0202911</t>
  </si>
  <si>
    <t>DILIZOLEN</t>
  </si>
  <si>
    <t>0210993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</si>
  <si>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</si>
  <si>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</si>
  <si>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</si>
  <si>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</si>
  <si>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</si>
  <si>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</si>
  <si>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</si>
  <si>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</si>
  <si>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</si>
  <si>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</si>
  <si>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</si>
  <si>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</si>
  <si>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</si>
  <si>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</si>
  <si>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</si>
  <si>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</si>
  <si>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</si>
  <si>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</si>
  <si>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</si>
  <si>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</si>
  <si>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</si>
  <si>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0001054</t>
  </si>
  <si>
    <t>0001137</t>
  </si>
  <si>
    <t>ŠROUB SAMOŘEZNÝ KORTIKÁLNÍ RUKA OCEL</t>
  </si>
  <si>
    <t>0001154</t>
  </si>
  <si>
    <t>0001203</t>
  </si>
  <si>
    <t>0001288</t>
  </si>
  <si>
    <t>DLAHA ADAPTAČNÍ  MINI FRAGMENT OCEL TITAN</t>
  </si>
  <si>
    <t>0001291</t>
  </si>
  <si>
    <t>DLAHA LC-DCP ROVNÁ MINI FRAGMENT OCEL</t>
  </si>
  <si>
    <t>0001308</t>
  </si>
  <si>
    <t>DLAHA ADAPTAČNÍ  MINI FRAGMENT OCEL</t>
  </si>
  <si>
    <t>0001588</t>
  </si>
  <si>
    <t>ŠROUB SAMOŘEZNÝ KORTIKÁLNÍ MALÝ FRAGMENTY TITAN</t>
  </si>
  <si>
    <t>0001699</t>
  </si>
  <si>
    <t>DRÁT CERKLÁŽNÍ OCEL</t>
  </si>
  <si>
    <t>0001719</t>
  </si>
  <si>
    <t>0001739</t>
  </si>
  <si>
    <t>DRÁT KIRSCHNERŮV OCEL</t>
  </si>
  <si>
    <t>0001740</t>
  </si>
  <si>
    <t>0001948</t>
  </si>
  <si>
    <t>ŠROUB SAMOŘEZNÝ KANYLOVANÝ OCEL</t>
  </si>
  <si>
    <t>0002370</t>
  </si>
  <si>
    <t>FIXÁTOR ZEVNÍ JEDNOROVIN./DVOUROVIN.TRUBKOVÝ,SYNTH</t>
  </si>
  <si>
    <t>0002408</t>
  </si>
  <si>
    <t>0002425</t>
  </si>
  <si>
    <t>0002584</t>
  </si>
  <si>
    <t>ŠROUB SAMOŘEZNÝ KORTIKÁLNÍ PÁNEV OCEL</t>
  </si>
  <si>
    <t>0003008</t>
  </si>
  <si>
    <t>DLAHA ROVNÁ REKONSTRUKČNÍ PÁNEV MALÝ FRAGMENT OCEL</t>
  </si>
  <si>
    <t>0004070</t>
  </si>
  <si>
    <t>ŠROUB LCP A VA-LCP SAMOŘEZNÝ MALÝ FRAGMENT OCEL</t>
  </si>
  <si>
    <t>0004073</t>
  </si>
  <si>
    <t>0004077</t>
  </si>
  <si>
    <t>0004080</t>
  </si>
  <si>
    <t>0004085</t>
  </si>
  <si>
    <t>0004614</t>
  </si>
  <si>
    <t>DLAHA LCP HUMERUS PROXIMÁLNÍ MALÝ FRAGMENT OCEL</t>
  </si>
  <si>
    <t>0006853</t>
  </si>
  <si>
    <t>FIXÁTOR ZEVNÍ JEDNOROVINNÝ ZÁPĚSTÍ PENNIG II DLOUH</t>
  </si>
  <si>
    <t>0006854</t>
  </si>
  <si>
    <t>0006881</t>
  </si>
  <si>
    <t>ŠROUB KORTIKÁLNÍ, SAMOVRT. HYDROXYAPATIT. 99-6014X</t>
  </si>
  <si>
    <t>0010457</t>
  </si>
  <si>
    <t>ČEP SAMOŘEZNÝ JISTÍCÍ OCEL</t>
  </si>
  <si>
    <t>0010678</t>
  </si>
  <si>
    <t>HŘEB STANDARDNÍ TIBIE OCEL TITAN</t>
  </si>
  <si>
    <t>0010767</t>
  </si>
  <si>
    <t>0010768</t>
  </si>
  <si>
    <t>0017333</t>
  </si>
  <si>
    <t>DLAHA MALÝ FRAGMENT OCEL</t>
  </si>
  <si>
    <t>0017413</t>
  </si>
  <si>
    <t>ŠROUB SPONGIOZNÍ MALÝ FRAGMENT OCEL</t>
  </si>
  <si>
    <t>0017419</t>
  </si>
  <si>
    <t>PODLOŽKA OCEL</t>
  </si>
  <si>
    <t>0017420</t>
  </si>
  <si>
    <t>0017422</t>
  </si>
  <si>
    <t>ŠROUB KORTIKÁLNÍ VELKÝ FRAGMENT OCEL</t>
  </si>
  <si>
    <t>0017424</t>
  </si>
  <si>
    <t>0017486</t>
  </si>
  <si>
    <t>ŠROUB VELKÝ FRAGMENT MALEOLÁRNÍ OCEL</t>
  </si>
  <si>
    <t>0017492</t>
  </si>
  <si>
    <t>ŠROUB KANYLOVANÝ MALÝ FRAGMENT OCEL</t>
  </si>
  <si>
    <t>0017735</t>
  </si>
  <si>
    <t>0017743</t>
  </si>
  <si>
    <t>0017745</t>
  </si>
  <si>
    <t>0017746</t>
  </si>
  <si>
    <t>0017748</t>
  </si>
  <si>
    <t>0017751</t>
  </si>
  <si>
    <t>0018678</t>
  </si>
  <si>
    <t>CEMENT KOSTNÍ PALACOS R - 40 + GENTAMICINUM  2X40G</t>
  </si>
  <si>
    <t>0024855</t>
  </si>
  <si>
    <t>ZASLEPOVACÍ HLAVA FEMUR TITAN</t>
  </si>
  <si>
    <t>0024889</t>
  </si>
  <si>
    <t>HŘEB FEMUR TITAN</t>
  </si>
  <si>
    <t>0024982</t>
  </si>
  <si>
    <t xml:space="preserve">KOTVIČKA TITANOVÁ PRO CHIR.RUKY MINI,MINI LS,MINI </t>
  </si>
  <si>
    <t>0024989</t>
  </si>
  <si>
    <t xml:space="preserve">KOTVIČKA TITANOVÁ PRO STABILIZACI RAMENE GII, GII </t>
  </si>
  <si>
    <t>0024993</t>
  </si>
  <si>
    <t>KOTVIČKA TITANOVÁ GII SNAP-PAK PRO STABILIZACI RAM</t>
  </si>
  <si>
    <t>0027737</t>
  </si>
  <si>
    <t>DLAHA LCP ROVNÁ MALÝ FRAGMENT OCEL</t>
  </si>
  <si>
    <t>0027766</t>
  </si>
  <si>
    <t>DLAHA LCP ROVNÁ VELKÝ FRAGMENT OCEL</t>
  </si>
  <si>
    <t>0027798</t>
  </si>
  <si>
    <t>DLAHA LCP MALÝ FRAGMENT OCEL</t>
  </si>
  <si>
    <t>0027807</t>
  </si>
  <si>
    <t>DLAHA ROVNÁ LCP REKONSTRUKČNÍ MALÝ FRAGMENT OCEL</t>
  </si>
  <si>
    <t>0027816</t>
  </si>
  <si>
    <t>0030400</t>
  </si>
  <si>
    <t>ŠROUB LCP SAMOŘEZNÝ VELKÝ FRAGMENT OCEL</t>
  </si>
  <si>
    <t>0030409</t>
  </si>
  <si>
    <t>0030415</t>
  </si>
  <si>
    <t>0030418</t>
  </si>
  <si>
    <t>0030454</t>
  </si>
  <si>
    <t>ŠROUB LCP SAMOŘEZNÝ MALÝ FRAGMENT TITAN</t>
  </si>
  <si>
    <t>0030458</t>
  </si>
  <si>
    <t>0030462</t>
  </si>
  <si>
    <t>0030617</t>
  </si>
  <si>
    <t>STAPLER KOŽNÍ ROYAL - 35W</t>
  </si>
  <si>
    <t>0030647</t>
  </si>
  <si>
    <t>SÍŤKA SURGIPRO MESH</t>
  </si>
  <si>
    <t>0030724</t>
  </si>
  <si>
    <t>DLAHA LCP PATNÍ OCEL MALÝ FRAGMENT TITAN</t>
  </si>
  <si>
    <t>0030935</t>
  </si>
  <si>
    <t>DRÁT TI; VRTACÍ; VODÍCÍ</t>
  </si>
  <si>
    <t>0031337</t>
  </si>
  <si>
    <t>0031437</t>
  </si>
  <si>
    <t>DLAHA LCP A VA-LCP HUMERUS DISTÁLNÍ MALÝ FRAGMENT</t>
  </si>
  <si>
    <t>0031468</t>
  </si>
  <si>
    <t>DLAHA LCP TIBIE PROXIMÁLNÍ OCEL MALÝ FRAGMENT TITA</t>
  </si>
  <si>
    <t>0031469</t>
  </si>
  <si>
    <t>0031488</t>
  </si>
  <si>
    <t>ŠROUB LCP SAMOŘEZNÝ MINI FRAGMENT TITAN</t>
  </si>
  <si>
    <t>0031591</t>
  </si>
  <si>
    <t>NÁHRADA RAMENNÍHO KLOUBU 1350.15.010 - 030</t>
  </si>
  <si>
    <t>0031597</t>
  </si>
  <si>
    <t>NÁHRADA RAMENNÍHO KLOUBU 1306.15.120 - 200</t>
  </si>
  <si>
    <t>0031604</t>
  </si>
  <si>
    <t>NÁHRADA RAM. KLOUBU 1330.15.270 A 1331.15.270</t>
  </si>
  <si>
    <t>0031933</t>
  </si>
  <si>
    <t>ZASLEPOVACÍ HLAVA TIBIE ÚHLOVĚ STABILNÍ TITAN</t>
  </si>
  <si>
    <t>0031938</t>
  </si>
  <si>
    <t>HŘEB KANYLOVANÝ TIBIE UHLOVĚ STABILNÍ TITAN</t>
  </si>
  <si>
    <t>0031983</t>
  </si>
  <si>
    <t>ŠROUB STARDRIVE ZAJIŠŤOVACÍ TITAN</t>
  </si>
  <si>
    <t>0034884</t>
  </si>
  <si>
    <t>0035002</t>
  </si>
  <si>
    <t>ŠROUB STARDRIVE SAMOŘEZNÝ SPONGIOZNÍ ZAJIŠŤOVACÍ T</t>
  </si>
  <si>
    <t>0035016</t>
  </si>
  <si>
    <t>HŘEB TIBIE UHLOVĚ STABILNÍ TITAN</t>
  </si>
  <si>
    <t>0042033</t>
  </si>
  <si>
    <t>DLAHA H, DORSÁLNÍ, APTUS RADIUS 2,5</t>
  </si>
  <si>
    <t>0042048</t>
  </si>
  <si>
    <t>DLAHA VOLÁRNÍ KOREKČNÍ DLOUHÁ, APTUS RADIUS 2,5</t>
  </si>
  <si>
    <t>0042049</t>
  </si>
  <si>
    <t>DLAHA VOLÁRNÍ KOREKČNÍ,  APTUS RADIUS 2,5</t>
  </si>
  <si>
    <t>0042074</t>
  </si>
  <si>
    <t>ŠROUB KORTIKÁLNÍ HEXA DRIVE 6, APTUS HAND 2,0</t>
  </si>
  <si>
    <t>0042075</t>
  </si>
  <si>
    <t>0042077</t>
  </si>
  <si>
    <t>0042090</t>
  </si>
  <si>
    <t>ŠROUB ZAMYKACÍ HEXA DRIVE 6, APTUS HAND 2,0</t>
  </si>
  <si>
    <t>0042393</t>
  </si>
  <si>
    <t>ŠROUB KORTIKÁLNÍ HEXA DRIVE 7, APTUS RADIUS 2,5</t>
  </si>
  <si>
    <t>0042394</t>
  </si>
  <si>
    <t>0042816</t>
  </si>
  <si>
    <t>ŠROUB UZAMYKATELNÝ MULTISMĚROVÝ KORTIKÁLNÍ TI T-DR</t>
  </si>
  <si>
    <t>0043119</t>
  </si>
  <si>
    <t>ŠTĚP ALLOGENNÍ KOSTNÍ ZMRAZENÝ</t>
  </si>
  <si>
    <t>0043151</t>
  </si>
  <si>
    <t>ŠTĚP ALLOGENNÍ KOSTNÍ SPONGIOZNÍ ZMRAZENÝ  HLAVICE</t>
  </si>
  <si>
    <t>0048989</t>
  </si>
  <si>
    <t>ELEKTRODA KOAGULAČNÍ JEDNORÁZOVÁ GN211</t>
  </si>
  <si>
    <t>0056292</t>
  </si>
  <si>
    <t>KATETR BALÓNKOVÝ FOGARTY EMBOLEKTOMICKÝ - 120805F</t>
  </si>
  <si>
    <t>0066995</t>
  </si>
  <si>
    <t xml:space="preserve">IMPLANTÁT SPINÁLNÍ SYSTÉM CERVIFIX                </t>
  </si>
  <si>
    <t>0067020</t>
  </si>
  <si>
    <t>0067160</t>
  </si>
  <si>
    <t>IMPLANTÁT ORBITÁLNÍ PDS ZX3,ZX4,ZX7 VSTŘEBATELNÝ</t>
  </si>
  <si>
    <t>0069290</t>
  </si>
  <si>
    <t>PIN VSTŘEBATELNÝ OTPS</t>
  </si>
  <si>
    <t>0070576</t>
  </si>
  <si>
    <t xml:space="preserve">KOTVIČKA VSTŘEBATELNÁ LUPINE LOOP PRO STABILIZACI </t>
  </si>
  <si>
    <t>0070875</t>
  </si>
  <si>
    <t>ČEP SAMOŘEZNÝ JISTÍCÍ TITAN</t>
  </si>
  <si>
    <t>0071586</t>
  </si>
  <si>
    <t>FIXÁTOR HYBRIDNÍ KRUHOVÝ, PROX./DIST.TIBIE/DIST.FE</t>
  </si>
  <si>
    <t>0071591</t>
  </si>
  <si>
    <t>0071595</t>
  </si>
  <si>
    <t>0071596</t>
  </si>
  <si>
    <t>0071602</t>
  </si>
  <si>
    <t>FIXÁTOR ZEVNÍ JEDNOROVIN./DVOUROVIN.TRUBKOVÝ SYNTH</t>
  </si>
  <si>
    <t>0073578</t>
  </si>
  <si>
    <t>ŠROUB SAMOŘEZNÝ KORTIKÁLNÍ MINI FRAGMENT TITAN</t>
  </si>
  <si>
    <t>0073615</t>
  </si>
  <si>
    <t>DLAHA ADAPTAČNÍ  MINI FRAGMENT MINI FRAGMENT TITAN</t>
  </si>
  <si>
    <t>0073660</t>
  </si>
  <si>
    <t>0073679</t>
  </si>
  <si>
    <t>0074312</t>
  </si>
  <si>
    <t>ŠROUB KOMPRESNÍ ZAVÍRACÍ TARGON</t>
  </si>
  <si>
    <t>0074314</t>
  </si>
  <si>
    <t>ŠROUB ZAJIŠŤOVACÍ  TITANOVÝ TARGON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</si>
  <si>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</si>
  <si>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</si>
  <si>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</si>
  <si>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</si>
  <si>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</si>
  <si>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</si>
  <si>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0074724</t>
  </si>
  <si>
    <t>DLAHA  FEMORÁLNÍ PROXIMÁLNÍ S DYN. KOMPRES. OTVORY</t>
  </si>
  <si>
    <t>0074784</t>
  </si>
  <si>
    <t>ŠROUB DO KOSTI FIXAČNÍ</t>
  </si>
  <si>
    <t>0074790</t>
  </si>
  <si>
    <t>MATKA</t>
  </si>
  <si>
    <t>0076890</t>
  </si>
  <si>
    <t>ŠROUB SAMOŘEZNÝ JISTÍCÍ FEMUR DISTÁLNÍ TITAN</t>
  </si>
  <si>
    <t>0076900</t>
  </si>
  <si>
    <t>VRTULKA JISTÍCÍ FEMUR DISTÁLNÍ TITAN</t>
  </si>
  <si>
    <t>0076910</t>
  </si>
  <si>
    <t>HŘEB FEMUR DISTÁLNÍ KANYLOVANÝ UHLOVĚ STABILNÍ TIT</t>
  </si>
  <si>
    <t>0076924</t>
  </si>
  <si>
    <t>0076929</t>
  </si>
  <si>
    <t>ZASLEPOVACÍ HLAVA FEMUR DISTÁLNÍ TITAN</t>
  </si>
  <si>
    <t>0077114</t>
  </si>
  <si>
    <t>KOTVIČKA PRO SUTURU MENISKU VSTŘEBATELNÁ MITEK OMN</t>
  </si>
  <si>
    <t>0077116</t>
  </si>
  <si>
    <t>ŠROUB INTERFERENČNÍ TITANOVÝ KUROSAKA PRO REKONSTR</t>
  </si>
  <si>
    <t>0077170</t>
  </si>
  <si>
    <t>HŘEBÍK PRO REKONSTRUKCI KŘÍŽOVÉHO VAZU RIGIDFIX VS</t>
  </si>
  <si>
    <t>0077759</t>
  </si>
  <si>
    <t>HŘEB HUMERÁLNÍ PROXIMÁLNÍ NITRODŘEŇOVÝ TITANOVÝ TA</t>
  </si>
  <si>
    <t>0077760</t>
  </si>
  <si>
    <t>HŘEB HUMERÁLNÍ NITRODŘEŇOVÝ TITANOVÝ TARGON H</t>
  </si>
  <si>
    <t>0077761</t>
  </si>
  <si>
    <t>ŠROUB ZAJIŠŤOVACÍ  TITANOVÝ TARGON PH/H</t>
  </si>
  <si>
    <t>0077762</t>
  </si>
  <si>
    <t>0082077</t>
  </si>
  <si>
    <t>KRYTÍ COM 30 OBVAZOVÁ TEXTÍLIE KOMBINOVANÁ</t>
  </si>
  <si>
    <t>0082079</t>
  </si>
  <si>
    <t>0083205</t>
  </si>
  <si>
    <t>DLAHA LCP PÁNEV SYMFÝZA OCEL</t>
  </si>
  <si>
    <t>0083212</t>
  </si>
  <si>
    <t>DLAHA LCP NIZKOPROFILOVÁ  REKONSTRUKČNÍ PÁNEV OCEL</t>
  </si>
  <si>
    <t>0083217</t>
  </si>
  <si>
    <t>0083227</t>
  </si>
  <si>
    <t>DLAHA LCP TIBIE DISTÁLNÍ ANTEROLATERÁLNÍ MALÝ FRAG</t>
  </si>
  <si>
    <t>0083228</t>
  </si>
  <si>
    <t>DLAHA LCP TIBIE DISTÁLNÍ MEDIÁLNÍ MALÝ FRAGMENT OC</t>
  </si>
  <si>
    <t>0083233</t>
  </si>
  <si>
    <t>0083241</t>
  </si>
  <si>
    <t>DLAHA LCP A VA-LCP OLEKRANON MALÝ FRAGMENT OCEL TI</t>
  </si>
  <si>
    <t>0083242</t>
  </si>
  <si>
    <t>DLAHA LCP OLEKRANON MALÝ FRAGMENT OCEL TITAN</t>
  </si>
  <si>
    <t>0083525</t>
  </si>
  <si>
    <t>NÁSTAVEC K SHAVERU FRÉZA FMS NESTERILNÍ</t>
  </si>
  <si>
    <t>0083526</t>
  </si>
  <si>
    <t>NÁSTAVEC K SHAVERU FRÉZA FMS NESTERILNÍ KULATÝ</t>
  </si>
  <si>
    <t>0083991</t>
  </si>
  <si>
    <t>ŠROUB ZAMYKACÍ HEXA DRIVE 7, APTUS RADIUS 2,5</t>
  </si>
  <si>
    <t>0083992</t>
  </si>
  <si>
    <t>0083993</t>
  </si>
  <si>
    <t>0084283</t>
  </si>
  <si>
    <t>ŠROUB KORTIKÁLNÍ TI T-DRIVE</t>
  </si>
  <si>
    <t>0091805</t>
  </si>
  <si>
    <t>IMPLANTÁT KOSTNÍ UMĚLÁ NÁHRADA ŠTĚPU  CHRONOS STRI</t>
  </si>
  <si>
    <t>0096072</t>
  </si>
  <si>
    <t>IMPLANTÁT KOSTNÍ UMĚLÁ NÁHRADA TKÁNĚ  PEROSSAL  IN</t>
  </si>
  <si>
    <t>ŠROUB SPIRÁLOVÝ STERILNÍ FEMUR PROXIMÁLNÍ OCEL TIT</t>
  </si>
  <si>
    <t>0097023</t>
  </si>
  <si>
    <t>DLAHA LCP METAFYZÁRNÍ MALÝ FRAGMENT OCEL TITAN</t>
  </si>
  <si>
    <t>0097029</t>
  </si>
  <si>
    <t>0097590</t>
  </si>
  <si>
    <t>ŠROUB INTERFERENČNÍ VSTŘEBATELNÝ MILAGRO PRO REKON</t>
  </si>
  <si>
    <t>0097790</t>
  </si>
  <si>
    <t>DLAHA LCP HUMERUS DISTÁLNÍ MALÝ FRAGMENT TITAN</t>
  </si>
  <si>
    <t>0097804</t>
  </si>
  <si>
    <t>0097808</t>
  </si>
  <si>
    <t>ŠROUB LCP SAMOŘEZNÝ MALÝ FRAGMNET TITAN</t>
  </si>
  <si>
    <t>0097876</t>
  </si>
  <si>
    <t>PODLOŽKA MALÝ FRAGMENT TITAN</t>
  </si>
  <si>
    <t>0098626</t>
  </si>
  <si>
    <t>PODLOŽKA TI</t>
  </si>
  <si>
    <t>0098648</t>
  </si>
  <si>
    <t>ŠROUB KANYLOVANÝ TI T-DRIVE</t>
  </si>
  <si>
    <t>0098656</t>
  </si>
  <si>
    <t>0098685</t>
  </si>
  <si>
    <t>0098686</t>
  </si>
  <si>
    <t>0099076</t>
  </si>
  <si>
    <t>HŘEB FEMORÁLNÍ PROXIMÁLNÍ, TI</t>
  </si>
  <si>
    <t>0099081</t>
  </si>
  <si>
    <t>ŠROUB KOTVÍCÍ, TI</t>
  </si>
  <si>
    <t>0099484</t>
  </si>
  <si>
    <t>ŠROUB ZAJIŠŤ.,PLNÝ ZÁVIT,PR. 5MM, TI</t>
  </si>
  <si>
    <t>0099754</t>
  </si>
  <si>
    <t>0099756</t>
  </si>
  <si>
    <t>HŘEB KANYLOVANÝ FEMUR LATERÁLNÍ TITAN</t>
  </si>
  <si>
    <t>0099934</t>
  </si>
  <si>
    <t>ŠROUB SAMOVRTNÝ KANYLOVANÝ VELKÝ FRAGMENT TITAN</t>
  </si>
  <si>
    <t>0099935</t>
  </si>
  <si>
    <t>0105304</t>
  </si>
  <si>
    <t>DLAHA FIBULÁRNÍ, ÚHL.STAB.,TI</t>
  </si>
  <si>
    <t>0105308</t>
  </si>
  <si>
    <t>0105310</t>
  </si>
  <si>
    <t>0105312</t>
  </si>
  <si>
    <t>ŠROUB SPONGIÓZNÍ, HS3.0, SAMOŘEZNÝ, ÚHL.STAB.,TI</t>
  </si>
  <si>
    <t>0105325</t>
  </si>
  <si>
    <t>ŠROUB KORTIKÁLNÍ, HS3.0, SAMOŘEZNÝ, ÚHL.STAB.,TI</t>
  </si>
  <si>
    <t>0105474</t>
  </si>
  <si>
    <t>NÁHRADA RAMENNÍ SMR HLAVICE HUMERÁLNÍ PR. 42,44,46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</si>
  <si>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</si>
  <si>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</si>
  <si>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</si>
  <si>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</si>
  <si>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</si>
  <si>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</si>
  <si>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</si>
  <si>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0105903</t>
  </si>
  <si>
    <t>DLAHA LCP RADIUS DISTÁLNÍ TITAN</t>
  </si>
  <si>
    <t>0106875</t>
  </si>
  <si>
    <t>ŠROUB KORTIKÁLNÍ, HS3.0, SAMOŘEZNÝ, TI</t>
  </si>
  <si>
    <t>0106876</t>
  </si>
  <si>
    <t>0106877</t>
  </si>
  <si>
    <t>0107118</t>
  </si>
  <si>
    <t>DLAHA LCP S/BEZ VARIABILNÍM ÚHLEM KLÍČNÍ KOST MALÝ</t>
  </si>
  <si>
    <t>0107120</t>
  </si>
  <si>
    <t>DLAHA LCP KLÍČNÍ KOST MALÝ FRAGMENT TITAN</t>
  </si>
  <si>
    <t>0107193</t>
  </si>
  <si>
    <t>NÁHRADA PRSTNÍHO KLOUBU NECEMENTOVANÁ MCP PYROKARB</t>
  </si>
  <si>
    <t>0107689</t>
  </si>
  <si>
    <t>KOTVA VSTŘEBATELNÁ PRO RM</t>
  </si>
  <si>
    <t>0108027</t>
  </si>
  <si>
    <t>KOTVIČKA VSTŘEBATELNÁ HEALIX BR PRO SUTURU RC</t>
  </si>
  <si>
    <t>0108056</t>
  </si>
  <si>
    <t>DESTIČKA FIXAČNÍ TITANOVÁ KLAVIKULÁRNÍ</t>
  </si>
  <si>
    <t>0108134</t>
  </si>
  <si>
    <t xml:space="preserve">ŠROUB VSTŘEBATELNÝ INTERFERENČNÍ PRO REKONSTRUKCI </t>
  </si>
  <si>
    <t>0108136</t>
  </si>
  <si>
    <t>DLAŽKA, TI, FEMORÁLNÍ FIXAČNÍ, NÁHRADA AC LIGAMENT</t>
  </si>
  <si>
    <t>0108142</t>
  </si>
  <si>
    <t>DLAHA VOLÁRNÍ WATERSHED, APTUS RADIUS 2,5</t>
  </si>
  <si>
    <t>0108143</t>
  </si>
  <si>
    <t>DLAHA VOLÁRNÍ WATERSHED, DLOUHÁ, APTUS RADIUS 2,5</t>
  </si>
  <si>
    <t>0108764</t>
  </si>
  <si>
    <t>DLAHA LCP FIBULA DISTÁLNÍ MALÝ FRAGMENT OCEL TITAN</t>
  </si>
  <si>
    <t>0111454</t>
  </si>
  <si>
    <t>ŠROUB KORTIKÁLNÍ SAMOŘEZNÝ</t>
  </si>
  <si>
    <t>0111971</t>
  </si>
  <si>
    <t>ŠROUB KORTIKÁLNÍ TI SMART-DRIVE</t>
  </si>
  <si>
    <t>0111972</t>
  </si>
  <si>
    <t>ŠROUB UZAMYKATELNÝ KORTIKÁLNÍ TI SMART-DRIVE</t>
  </si>
  <si>
    <t>0111983</t>
  </si>
  <si>
    <t>ŠROUB KOMPRESNÍ HBS2 TI T-DRIVE</t>
  </si>
  <si>
    <t>0111995</t>
  </si>
  <si>
    <t>DLAHA RADIÁLNÍ IXOS P4 TI, UHL.STABIL.</t>
  </si>
  <si>
    <t>0111996</t>
  </si>
  <si>
    <t>DLAHA RADIÁLNÍ IXOS P4 WAVE TI, UHL.STABIL.</t>
  </si>
  <si>
    <t>0112074</t>
  </si>
  <si>
    <t>CEMENT KOSTNÍ VANCOGENX VANCOMYCIN+GENTAMICIN 1X40</t>
  </si>
  <si>
    <t>0112572</t>
  </si>
  <si>
    <t>DRÁT HBS2 TI</t>
  </si>
  <si>
    <t>0163200</t>
  </si>
  <si>
    <t>IMPLANTÁT KRANIOFACIÁLNÍ LA FÓRTE SYSTÉM</t>
  </si>
  <si>
    <t>0111984</t>
  </si>
  <si>
    <t>0001736</t>
  </si>
  <si>
    <t>0112555</t>
  </si>
  <si>
    <t>HŘEB CALCANEUS C-NAIL</t>
  </si>
  <si>
    <t>0013054</t>
  </si>
  <si>
    <t>STAPLER KOŽNÍ, 35 NEREZ.OCEL. NÁPLNÍ PMW35,PMR35</t>
  </si>
  <si>
    <t>0042073</t>
  </si>
  <si>
    <t>0008239</t>
  </si>
  <si>
    <t>0031475</t>
  </si>
  <si>
    <t>0024990</t>
  </si>
  <si>
    <t>KOTVIČKA TITANOVÁ EASY PRO SUTURU RC</t>
  </si>
  <si>
    <t>0031490</t>
  </si>
  <si>
    <t>DLAHA LCP TIBIE PROXIMÁLNÍ VELKÝ FRAGMENT OCEL TIT</t>
  </si>
  <si>
    <t>0062220</t>
  </si>
  <si>
    <t>SÍŤKA KÝLNÍ VICRYL VSTŘEBATELNÁ EXTRAPERITONEÁLNÍ</t>
  </si>
  <si>
    <t>0006810</t>
  </si>
  <si>
    <t>ZÁTKA</t>
  </si>
  <si>
    <t>0111985</t>
  </si>
  <si>
    <t>0097835</t>
  </si>
  <si>
    <t>DRÁT VODÍCÍ</t>
  </si>
  <si>
    <t>0111959</t>
  </si>
  <si>
    <t>DLAHA PRO DISTÁLNÍ ULNU, APTUS RADIUS 2,5</t>
  </si>
  <si>
    <t>0111988</t>
  </si>
  <si>
    <t>0083990</t>
  </si>
  <si>
    <t>0073963</t>
  </si>
  <si>
    <t>0001974</t>
  </si>
  <si>
    <t>PODLOŽKA SPONGIOZNÍ OCEL</t>
  </si>
  <si>
    <t>0001369</t>
  </si>
  <si>
    <t>FIXÁTOR ZEVNÍ JEDNOROVINNÝ/DVOUROVINNÝ MALÝ SYNTHE</t>
  </si>
  <si>
    <t>0001387</t>
  </si>
  <si>
    <t>0001380</t>
  </si>
  <si>
    <t>0001341</t>
  </si>
  <si>
    <t>0001223</t>
  </si>
  <si>
    <t>0042396</t>
  </si>
  <si>
    <t>0083230</t>
  </si>
  <si>
    <t>0105748</t>
  </si>
  <si>
    <t>0008245</t>
  </si>
  <si>
    <t>FIXÁTOR ZEVNÍ JEDNOROVINNÝ PENNIG II ZÁPĚSTÍ RADIU</t>
  </si>
  <si>
    <t>0008238</t>
  </si>
  <si>
    <t>0017747</t>
  </si>
  <si>
    <t>0001324</t>
  </si>
  <si>
    <t>DLAHA MINI FRAGMENT OCEL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</si>
  <si>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</si>
  <si>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</si>
  <si>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</si>
  <si>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</si>
  <si>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</si>
  <si>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</si>
  <si>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0083883</t>
  </si>
  <si>
    <t>HŘEB PRO RADIUS / ULNU, TITANOVÝ</t>
  </si>
  <si>
    <t>0082142</t>
  </si>
  <si>
    <t>NPWT-RENASYS F PŘEVAZOVÝ SET STŘEDNÍ M</t>
  </si>
  <si>
    <t>0001255</t>
  </si>
  <si>
    <t>0099077</t>
  </si>
  <si>
    <t>HŘEB FEMORÁLNÍ PROXIMÁLNÍ DLOUHÝ L/R, TI</t>
  </si>
  <si>
    <t>0098638</t>
  </si>
  <si>
    <t>0031450</t>
  </si>
  <si>
    <t>ŠROUB LCP SAMOŘEZNÝ MALÝ FRAGMENT OCEL</t>
  </si>
  <si>
    <t>0042395</t>
  </si>
  <si>
    <t>0112868</t>
  </si>
  <si>
    <t>DLAHA PRO DÉZU ZÁPĚSTÍ APTUS WRIST 2,5</t>
  </si>
  <si>
    <t>0105746</t>
  </si>
  <si>
    <t>0001325</t>
  </si>
  <si>
    <t>0083256</t>
  </si>
  <si>
    <t>DLAHA LCP TIBIE PROXIMÁLNÍ MALÝ FRAGMENT OCEL TITA</t>
  </si>
  <si>
    <t>0112862</t>
  </si>
  <si>
    <t>DLAHA PRO ČTYŘROHOU DÉZU, APTUS HAND 2,0 / 2,3</t>
  </si>
  <si>
    <t>0112870</t>
  </si>
  <si>
    <t>DLAHA PRO CELKOVOU DÉZU ZÁPĚSTÍ APTUS WRIST 2,5</t>
  </si>
  <si>
    <t>0082141</t>
  </si>
  <si>
    <t>NPWT-RENASYS F PŘEVAZOVÝ SET MALÝ S</t>
  </si>
  <si>
    <t>0082143</t>
  </si>
  <si>
    <t>NPWT-RENASYS F PŘEVAZOVÝ SET VELKÝ L</t>
  </si>
  <si>
    <t>0107194</t>
  </si>
  <si>
    <t>0049999</t>
  </si>
  <si>
    <t>EXTRAKTOR KOŽNÍCH SVOREK - PROXIMATE</t>
  </si>
  <si>
    <t>0107484</t>
  </si>
  <si>
    <t>DLAHA LCP HUMERUS DISTÁLNÍ MALÝ FRAGMNENT OCEL TIT</t>
  </si>
  <si>
    <t>0073264</t>
  </si>
  <si>
    <t>K-DRÁT MEDIN</t>
  </si>
  <si>
    <t>0112551</t>
  </si>
  <si>
    <t>ŠROUB KORTIKÁLNÍ SAMOŘEZNÝ TI</t>
  </si>
  <si>
    <t>0112545</t>
  </si>
  <si>
    <t>ŠROUB UZAMYKATELNÝ SAMOŘEZNÝ TI</t>
  </si>
  <si>
    <t>0112559</t>
  </si>
  <si>
    <t>DLAHA RADIÁLNÍ DISTÁLNÍ VOLÁRNÍ TI</t>
  </si>
  <si>
    <t>0091648</t>
  </si>
  <si>
    <t>IMPLANTÁT KOSTNÍ UMĚLÁ NÁHRADA TKÁNĚ  ACTIFUSE  BI</t>
  </si>
  <si>
    <t>0112548</t>
  </si>
  <si>
    <t>ŠROUB KORTIKÁLNÍ UZAMYKATELNÝ SAMOŘEZNÝ TI</t>
  </si>
  <si>
    <t>0106853</t>
  </si>
  <si>
    <t>DLAHA RADIÁLNÍ VOLÁRNÍ DVR PRO FIX.FRAK.V DISTÁLNÍ</t>
  </si>
  <si>
    <t>0070537</t>
  </si>
  <si>
    <t>NÁHRADA KLOUBU LOKTE</t>
  </si>
  <si>
    <t>0070536</t>
  </si>
  <si>
    <t>0193913</t>
  </si>
  <si>
    <t>IMPLANTÁT KOSTNÍ UMĚLÁ NÁHRADA TKÁNĚ BONALIVE GRAN</t>
  </si>
  <si>
    <t>0113638</t>
  </si>
  <si>
    <t>DLAHA RADIÁLNÍ KOREKČNÍ RECOS TI, UHL.STABIL.</t>
  </si>
  <si>
    <t>0042392</t>
  </si>
  <si>
    <t>0002263</t>
  </si>
  <si>
    <t>FIXÁTOR ZEVNÍ JEDNOROVINNÝ TUBULÁRNÍ,SYNTHES KOSTI</t>
  </si>
  <si>
    <t>0107228</t>
  </si>
  <si>
    <t>ŠROUB SKLUZNÝ TELESKOPICKÝ TITANOVÝ TARGON FN</t>
  </si>
  <si>
    <t>0083995</t>
  </si>
  <si>
    <t>DLAHA VOLÁRNÍ FRACT., APTUS RADIUS 2,5</t>
  </si>
  <si>
    <t>0107930</t>
  </si>
  <si>
    <t>ŠROUB CHARLOTTE FIXACE NOHY</t>
  </si>
  <si>
    <t>0107227</t>
  </si>
  <si>
    <t>DLAHA FEMORÁLNÍ TITANOVÁ TARGON FN</t>
  </si>
  <si>
    <t>0097742</t>
  </si>
  <si>
    <t>0107927</t>
  </si>
  <si>
    <t>ŠROUB KANUL, DARCO FIXACE NOHY</t>
  </si>
  <si>
    <t>0108532</t>
  </si>
  <si>
    <t>DLAHA TI.  MTP</t>
  </si>
  <si>
    <t>0105806</t>
  </si>
  <si>
    <t>ŠROUB TI.REKONSTRUKČNÍ, SPONGIÓZNÍ, ČÁST.ZÁVIT</t>
  </si>
  <si>
    <t>0112869</t>
  </si>
  <si>
    <t>0099554</t>
  </si>
  <si>
    <t>KOTVA FASTAK PRO RAMENO S DRŽADLEM AR-1324HF</t>
  </si>
  <si>
    <t>0163225</t>
  </si>
  <si>
    <t>0112498</t>
  </si>
  <si>
    <t>SYSTÉM KOTVÍCÍ PRO KOLENO</t>
  </si>
  <si>
    <t>0083291</t>
  </si>
  <si>
    <t>ŠROUB LCP KANYLOVANÝ OCEL</t>
  </si>
  <si>
    <t>0083263</t>
  </si>
  <si>
    <t>DLAHA LCP TIBIE PROXIMÁLNÍ LATERÁLNÍ MALÝ FRAGMENT</t>
  </si>
  <si>
    <t>0030261</t>
  </si>
  <si>
    <t>0096073</t>
  </si>
  <si>
    <t>0106667</t>
  </si>
  <si>
    <t>KOTVA PRO RAMENO SWIVELOCK</t>
  </si>
  <si>
    <t>0083287</t>
  </si>
  <si>
    <t>ŠROUB LCP KANYLOVANÝ OCEL TITAN</t>
  </si>
  <si>
    <t>0083253</t>
  </si>
  <si>
    <t>DLAHA LCP FEMUR PROXIMÁLNÍ VELKÝ FRAGMENT OCEL</t>
  </si>
  <si>
    <t>0110648</t>
  </si>
  <si>
    <t xml:space="preserve">DLAHA LCP TIBIE PROXIMÁLNÍ DORZÁLNÍ MEDIÁLNÍ OCEL </t>
  </si>
  <si>
    <t>0106923</t>
  </si>
  <si>
    <t>DLAHA VOLÁRNÍ EX. ART., APTUS RADIUS 2,5</t>
  </si>
  <si>
    <t>0107767</t>
  </si>
  <si>
    <t>K-DRÁT 150X09MM</t>
  </si>
  <si>
    <t>0049225</t>
  </si>
  <si>
    <t>PROSTŘEDEK HEMOSTATICKÝ - SEPTOCOLL E 40</t>
  </si>
  <si>
    <t>0010713</t>
  </si>
  <si>
    <t>DHS ŠROUB KOMPRESNÍ OCEL</t>
  </si>
  <si>
    <t>0010711</t>
  </si>
  <si>
    <t>DHS ŠROUB OCEL</t>
  </si>
  <si>
    <t>0112313</t>
  </si>
  <si>
    <t>KOTVA TOGGLELOC ZIPLOOP ZIPTIGHT, TITAN, AC</t>
  </si>
  <si>
    <t>0112516</t>
  </si>
  <si>
    <t>DLAHA KLAVIKULÁRNÍ</t>
  </si>
  <si>
    <t>0083292</t>
  </si>
  <si>
    <t>ŠROUB LCP PERIPROTETICKÝ OCEL</t>
  </si>
  <si>
    <t>0074725</t>
  </si>
  <si>
    <t>ŠROUB TRAKČNÍ K DLAZE</t>
  </si>
  <si>
    <t>0074726</t>
  </si>
  <si>
    <t>ŠROUB KOMPRESNÍ  K DLAZE</t>
  </si>
  <si>
    <t>0031396</t>
  </si>
  <si>
    <t>NÁHRADA LOKETNÍHO KLOUBU SYSTÉM COONRAD/MORREY</t>
  </si>
  <si>
    <t>0107896</t>
  </si>
  <si>
    <t>FIXACE ZKŘÍŽENÉHO KOLENNÍHO VAZU FEMORÁLNÍ SE ZAVÁ</t>
  </si>
  <si>
    <t>0031397</t>
  </si>
  <si>
    <t>0114702</t>
  </si>
  <si>
    <t>DLAHA METAKARPÁLNÍ A FALANGEÁLNÍ LINOS TI, ANATOMI</t>
  </si>
  <si>
    <t>0114270</t>
  </si>
  <si>
    <t>IMPLANTÁT SPINÁLNÍ FIXAČNÍ SYSTÉM FJS HRUD/BED.ZAD</t>
  </si>
  <si>
    <t>0107229</t>
  </si>
  <si>
    <t>ŠROUB UZAMYKATELNÝ TITAN TARGON</t>
  </si>
  <si>
    <t>0114694</t>
  </si>
  <si>
    <t>ŠROUB UZAMYKATELNÝ KORTIKÁLNÍ SMART-DRIVE DVOUZÁVI</t>
  </si>
  <si>
    <t>0114283</t>
  </si>
  <si>
    <t>IMPLANTÁT SPINÁLNÍ FIXAČNÍ SYSTÉM USMART HRUD/BED.</t>
  </si>
  <si>
    <t>0114695</t>
  </si>
  <si>
    <t>ŠROUB KORTIKÁLNÍ TI SMART-DRIVE DVOUZÁVITOVÝ</t>
  </si>
  <si>
    <t>0114286</t>
  </si>
  <si>
    <t>0106020</t>
  </si>
  <si>
    <t>IMPLANTÁT PRO ŠLACHY UNIVERZÁLNÍ AREX</t>
  </si>
  <si>
    <t>0107939</t>
  </si>
  <si>
    <t>PODLOŽKA ŠROUBU CHARLOTTE WASHER FIXACE NOHY</t>
  </si>
  <si>
    <t>0114700</t>
  </si>
  <si>
    <t>0017756</t>
  </si>
  <si>
    <t>DRÁT KIRSCHNERŮV ZÁVITOVÝ OCEL</t>
  </si>
  <si>
    <t>0099768</t>
  </si>
  <si>
    <t>VRTULKA JISTÍCÍ FEMUR TITAN</t>
  </si>
  <si>
    <t>0114776</t>
  </si>
  <si>
    <t>SYSTÉM KOTVÍCÍ PRO KOLENO TIGHTROPE ACL</t>
  </si>
  <si>
    <t>0042363</t>
  </si>
  <si>
    <t>0042366</t>
  </si>
  <si>
    <t>HŘEB ARTRODÉZA HLEZNA UHLOVĚ STABILNÍ TITAN</t>
  </si>
  <si>
    <t>0083074</t>
  </si>
  <si>
    <t>0106671</t>
  </si>
  <si>
    <t>KOTVA MENISKÁLNÍ</t>
  </si>
  <si>
    <t>0142041</t>
  </si>
  <si>
    <t>ELEKTRODA RF PRO ARTROSKOPIE VAPR; S ODSÁVÁNÍM, 50</t>
  </si>
  <si>
    <t>0142038</t>
  </si>
  <si>
    <t>ELEKTRODA RF PRO ARTROSKOPIE VAPR; BEZ ODSÁVÁNÍ; K</t>
  </si>
  <si>
    <t>0114701</t>
  </si>
  <si>
    <t>0114288</t>
  </si>
  <si>
    <t>0114289</t>
  </si>
  <si>
    <t>0111976</t>
  </si>
  <si>
    <t>DLAHA MIDI PRO RUKU TI</t>
  </si>
  <si>
    <t>0114699</t>
  </si>
  <si>
    <t>0001344</t>
  </si>
  <si>
    <t>DRÁT VODÍCÍ ZÁVITOVÝ OCEL</t>
  </si>
  <si>
    <t>0107929</t>
  </si>
  <si>
    <t>ŠROUB KANUL, CHARLOTTE FIXACE NOHY</t>
  </si>
  <si>
    <t>0112833</t>
  </si>
  <si>
    <t>FIXÁTOR ZEVNÍ JEDNOROVINNÝ LRS DLOUHÉ KOSTI DK A H</t>
  </si>
  <si>
    <t>0097668</t>
  </si>
  <si>
    <t>DLAHA LCP MINI FRAGMENT OCEL TITAN</t>
  </si>
  <si>
    <t>0074785</t>
  </si>
  <si>
    <t>0010722</t>
  </si>
  <si>
    <t>DLAHA DHS OCEL</t>
  </si>
  <si>
    <t>0042708</t>
  </si>
  <si>
    <t>DLAHA PRO ZKRÁCENÍ ULNY A RADIUSU TI, UHL.STABIL.</t>
  </si>
  <si>
    <t>0109277</t>
  </si>
  <si>
    <t>ŠROUB MALLEOLÁRNÍ PR.4,5 MM, DÉLKA 18-55MM</t>
  </si>
  <si>
    <t>0083261</t>
  </si>
  <si>
    <t xml:space="preserve">DLAHA LCP A VA-LCP TIBIE PROXIMÁLNÍ MALÝ FRAGMENT </t>
  </si>
  <si>
    <t>0106024</t>
  </si>
  <si>
    <t>DISTRAKTOR PRSTOVÝ, LIGAMENTOTAXOR</t>
  </si>
  <si>
    <t>0113879</t>
  </si>
  <si>
    <t>KOTVA JUGGERKNOT SOFT ANCHOR 1,0 MM MINI</t>
  </si>
  <si>
    <t>0111989</t>
  </si>
  <si>
    <t>DLAHA PRO ZKRÁCENÍ ULNY A RADIUSU TI</t>
  </si>
  <si>
    <t>0107485</t>
  </si>
  <si>
    <t>DLAHA LCP HUMERUS DISTÁLNÍ MALÝ FRAGMNET OCEL TITA</t>
  </si>
  <si>
    <t>0111960</t>
  </si>
  <si>
    <t>0114118</t>
  </si>
  <si>
    <t>KOTVA JUGGERKNOT SHORT RIGID 1,45 MM</t>
  </si>
  <si>
    <t>0110101</t>
  </si>
  <si>
    <t>HŘEB KLAVIKULÁRNÍ, STATICKÝ</t>
  </si>
  <si>
    <t>0114704</t>
  </si>
  <si>
    <t>0108494</t>
  </si>
  <si>
    <t>ŠROUB KOMPRESNÍ ZAVÍRACÍ TITANOVÝ TARGON TX</t>
  </si>
  <si>
    <t>0108493</t>
  </si>
  <si>
    <t>HŘEB TIBIÁLNÍ TITANOVÝ TARGON TX</t>
  </si>
  <si>
    <t>0097001</t>
  </si>
  <si>
    <t>HŘEB FEMUR PROXIMÁLNÍ KRÁTKÝ  STERILNÍ OCEL TITAN</t>
  </si>
  <si>
    <t>0030470</t>
  </si>
  <si>
    <t>0031487</t>
  </si>
  <si>
    <t>0083265</t>
  </si>
  <si>
    <t>DLAHA LCP OCEL NOHA MINI FRAGMENT TITAN</t>
  </si>
  <si>
    <t>0097003</t>
  </si>
  <si>
    <t>ZASLEPOVACÍ HLAVA PROXIMÁLNÍ FEMUR STERILNÍ OCEL T</t>
  </si>
  <si>
    <t>0006837</t>
  </si>
  <si>
    <t>ŠROUB KORTIKÁLNÍ SAMOVRTNÝ                 101XX</t>
  </si>
  <si>
    <t>0114703</t>
  </si>
  <si>
    <t>0001282</t>
  </si>
  <si>
    <t>0017347</t>
  </si>
  <si>
    <t>ŠROUB SPONGIOZNÍ VELKÝ FRAGMENT OCEL</t>
  </si>
  <si>
    <t>0002968</t>
  </si>
  <si>
    <t>0074960</t>
  </si>
  <si>
    <t>ŠROUB ZAJIŠŤOVACÍ SE ZÁVITEM, PŘÍMÝ</t>
  </si>
  <si>
    <t>0074965</t>
  </si>
  <si>
    <t>0105270</t>
  </si>
  <si>
    <t>DLAHA NA CALCANEUS, ÚHL.STAB.,TI</t>
  </si>
  <si>
    <t>09227</t>
  </si>
  <si>
    <t xml:space="preserve">I. V. APLIKACE KRVE NEBO KREVNÍCH DERIVÁTŮ        </t>
  </si>
  <si>
    <t>51819</t>
  </si>
  <si>
    <t>OŠETŘENÍ A OBVAZ ROZSÁHLÉ RÁNY V CELKOVÉ ANESTEZII</t>
  </si>
  <si>
    <t>53152</t>
  </si>
  <si>
    <t>OTEVŘENÁ REPOZICE A OSTEOSYNTÉZA ZLOMENINY NEBO LU</t>
  </si>
  <si>
    <t>53159</t>
  </si>
  <si>
    <t>OTEVŘENÁ REPOZICE A OSTEOSYNTÉZA ZLOMENIN OBOU KOS</t>
  </si>
  <si>
    <t>53163</t>
  </si>
  <si>
    <t>OTEVŘENÁ REPOZICE A OSTEOSYNTÉZA VÍCEÚLOMKOVÝCH ZL</t>
  </si>
  <si>
    <t>53253</t>
  </si>
  <si>
    <t xml:space="preserve">OTEVŘENÁ REPOZICE A OSTEOSYNTÉZA ZLOMENIN DIAFÝZY </t>
  </si>
  <si>
    <t>53413</t>
  </si>
  <si>
    <t>ZAVŘENÁ REPOZICE ZLOMENINY BÉRCE VČETNĚ NITROKLOUB</t>
  </si>
  <si>
    <t>53453</t>
  </si>
  <si>
    <t>OTEVŘENÁ REPOZICE ZLOMENINY NEBO LUXACE VÍCE METAT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</si>
  <si>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</si>
  <si>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</si>
  <si>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</si>
  <si>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</si>
  <si>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</si>
  <si>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</si>
  <si>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</si>
  <si>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</si>
  <si>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53513</t>
  </si>
  <si>
    <t>SUTURA ŠLACHY EXTENZORU - MIMO RUKU A ZÁPĚSTÍ - PŘ</t>
  </si>
  <si>
    <t>53519</t>
  </si>
  <si>
    <t>SUTURA ČERSTVÉHO PORANĚNÍ VAZIVOVÉHO APARÁTU V OBL</t>
  </si>
  <si>
    <t>53523</t>
  </si>
  <si>
    <t>SUTURA ČERSTVÉHO PORANĚNÍ JEDNOHO VAZU, EVENT. ŠLA</t>
  </si>
  <si>
    <t>56324</t>
  </si>
  <si>
    <t xml:space="preserve">DEKOMPRESE OSTATNÍCH VELKÝCH A STŘEDNÍCH NERVŮ    </t>
  </si>
  <si>
    <t>61117</t>
  </si>
  <si>
    <t>SUTURA DIGITÁLNÍHO NEBO KOMUNÁLNÍHO DIGITÁLNÍHO NE</t>
  </si>
  <si>
    <t>61139</t>
  </si>
  <si>
    <t xml:space="preserve">ODBĚR ŠLACHOVÉHO ŠTĚPU                            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</si>
  <si>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</si>
  <si>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</si>
  <si>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</si>
  <si>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</si>
  <si>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61213</t>
  </si>
  <si>
    <t xml:space="preserve">IMPLANTACE SILIKONU PŘI DEFEKTU ŠLACHY            </t>
  </si>
  <si>
    <t>61217</t>
  </si>
  <si>
    <t xml:space="preserve">TRANSPOZICE ŠLACHY FLEXORU                        </t>
  </si>
  <si>
    <t>61219</t>
  </si>
  <si>
    <t xml:space="preserve">TENOLÝZA EXTENZORU                                </t>
  </si>
  <si>
    <t>61233</t>
  </si>
  <si>
    <t xml:space="preserve">KAPSULOTOMIE MP NEBO IP KLOUBU                    </t>
  </si>
  <si>
    <t>61237</t>
  </si>
  <si>
    <t xml:space="preserve">KOREKČNÍ OSTEOTOMIE FALANGY NEBO METAKARPU        </t>
  </si>
  <si>
    <t>61253</t>
  </si>
  <si>
    <t xml:space="preserve">PALM. APONEUREKTOMIE U DLAŇOVÉ FORMY DUPUYTRENOVY </t>
  </si>
  <si>
    <t>66039</t>
  </si>
  <si>
    <t xml:space="preserve">SLOŽITÁ OPERAČNÍ ARTROSKOPIE                      </t>
  </si>
  <si>
    <t>66133</t>
  </si>
  <si>
    <t xml:space="preserve">UDRŽOVÁNÍ PROPLACHOVÉ LAVÁŽE ZA JEDEN DEN         </t>
  </si>
  <si>
    <t>66413</t>
  </si>
  <si>
    <t>AMPUTACE PRSTU RUKY NEBO ČLÁNKU PRSTU - ZA KAŽDÝ D</t>
  </si>
  <si>
    <t>66419</t>
  </si>
  <si>
    <t xml:space="preserve">ARTROPLASTIKA ZÁPĚSTÍ A RUKY                      </t>
  </si>
  <si>
    <t>66423</t>
  </si>
  <si>
    <t xml:space="preserve">ODSTRANĚNÍ EXOSTÓZY DORZA RUKY                    </t>
  </si>
  <si>
    <t>66429</t>
  </si>
  <si>
    <t xml:space="preserve">SYNOVEKTOMIE ZÁPĚSTÍ A RUKY                       </t>
  </si>
  <si>
    <t>66439</t>
  </si>
  <si>
    <t>REKONSTRUKCE JEDNODUCHÉ ŠLACHY - RUKA, ZÁPĚSTÍ - P</t>
  </si>
  <si>
    <t>66443</t>
  </si>
  <si>
    <t>PŘENOS JEDNOHO ŠLACHOVÉHO TRANSPLANTÁTU - RUKA, ZÁ</t>
  </si>
  <si>
    <t>66449</t>
  </si>
  <si>
    <t xml:space="preserve">IMPLANTACE TOTÁLNÍ ENDOPROTÉZY NA HORNÍ KONČETINĚ </t>
  </si>
  <si>
    <t>66453</t>
  </si>
  <si>
    <t>EXSTIRPACE HLAVIČKY RADIA, NEBO RADIÁLNÍ STYLOIDEK</t>
  </si>
  <si>
    <t>66633</t>
  </si>
  <si>
    <t xml:space="preserve">PSEUDOARTRÓZA KRČKU FEMORU - REKONSTRUKCE         </t>
  </si>
  <si>
    <t>66643</t>
  </si>
  <si>
    <t xml:space="preserve">ARTRODÉZA NA DK S VÝJIMKOU KYČELNÍHO A SI KLOUBU  </t>
  </si>
  <si>
    <t>66689</t>
  </si>
  <si>
    <t xml:space="preserve">METATARZOFALANGEÁLNÍ INTERPOZIČNÍ ARTROPLASTIKA - </t>
  </si>
  <si>
    <t>66723</t>
  </si>
  <si>
    <t xml:space="preserve">REKONSTRUKCE PAKLOUBU V OBLASTI HLEZNA NEBO NOHY  </t>
  </si>
  <si>
    <t>66749</t>
  </si>
  <si>
    <t xml:space="preserve">REKONSTRUKCE VAZŮ TC KLOUBU                       </t>
  </si>
  <si>
    <t>66753</t>
  </si>
  <si>
    <t xml:space="preserve">REPARACE ACHILLOVY ŠLACHY - ZASTARALÁ RUPTURA     </t>
  </si>
  <si>
    <t>66819</t>
  </si>
  <si>
    <t xml:space="preserve">APLIKACE ZEVNÍHO FIXATÉRU                         </t>
  </si>
  <si>
    <t>66829</t>
  </si>
  <si>
    <t xml:space="preserve">ZAVEDENÍ PROPLACHOVÉ LAVÁŽE                       </t>
  </si>
  <si>
    <t>66839</t>
  </si>
  <si>
    <t>EXSTIRPACE NÁDORU MĚKKÝCH TKÁNÍ - POVRCHOVĚ ULOŽEN</t>
  </si>
  <si>
    <t>66859</t>
  </si>
  <si>
    <t xml:space="preserve">DENERVACE VELKÝCH KLOUBŮ A SVALŮ                  </t>
  </si>
  <si>
    <t>66879</t>
  </si>
  <si>
    <t xml:space="preserve">OTEVŘENÁ SPONGIOPLASTIKA                          </t>
  </si>
  <si>
    <t>66919</t>
  </si>
  <si>
    <t xml:space="preserve">SEKVESTROTOMIE                                    </t>
  </si>
  <si>
    <t>66929</t>
  </si>
  <si>
    <t>TENOLÝZA - ROZSÁHLÉ UVOLNĚNÍ JEDNÉ ŠLACHY - MIMO R</t>
  </si>
  <si>
    <t>66933</t>
  </si>
  <si>
    <t xml:space="preserve">TENODÉZA - MIMO RUKY                              </t>
  </si>
  <si>
    <t>67233</t>
  </si>
  <si>
    <t>AKUTNÍ SUTURA EXTENZOROVÉHO APARÁTU KOLENA S REKON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</si>
  <si>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</si>
  <si>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</si>
  <si>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</si>
  <si>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</si>
  <si>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</si>
  <si>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</si>
  <si>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66041</t>
  </si>
  <si>
    <t xml:space="preserve">REKONSTRUKČNÍ ARTROSKOPIE SLOŽITÁ                 </t>
  </si>
  <si>
    <t>53457</t>
  </si>
  <si>
    <t>ZLOMENINY DOLNÍHO KONCE BÉRCE A HLEZNA S NITROKLOU</t>
  </si>
  <si>
    <t>00602</t>
  </si>
  <si>
    <t xml:space="preserve">OD TYPU 02 - PRO NEMOCNICE TYPU 3, (KATEGORIE 6)  </t>
  </si>
  <si>
    <t>61115</t>
  </si>
  <si>
    <t>99999</t>
  </si>
  <si>
    <t xml:space="preserve">Nespecifikovany vykon                             </t>
  </si>
  <si>
    <t>53490</t>
  </si>
  <si>
    <t>ROZSÁHLÉ DEBRIDEMENT SLOŽITÝCH OTEVŘENÝCH ZLOMENIN</t>
  </si>
  <si>
    <t>66515</t>
  </si>
  <si>
    <t>AKROMIOKLAVIKULÁRNÍ / STERNOKLAVIKULÁRNÍ REKONSTRU</t>
  </si>
  <si>
    <t>51825</t>
  </si>
  <si>
    <t xml:space="preserve">SEKUNDÁRNÍ SUTURA RÁNY                            </t>
  </si>
  <si>
    <t>66637</t>
  </si>
  <si>
    <t xml:space="preserve">REKONSTRUKCE / OSTEOTOMIE NA DK - MIMO NOHY       </t>
  </si>
  <si>
    <t>53021</t>
  </si>
  <si>
    <t xml:space="preserve">KOMPLEXNÍ VYŠETŘENÍ TRAUMATOLOGEM                 </t>
  </si>
  <si>
    <t>51850</t>
  </si>
  <si>
    <t>PŘEVAZ RÁNY METODOU V. A. C. (VACUUM ASISTED CLOSU</t>
  </si>
  <si>
    <t>66461</t>
  </si>
  <si>
    <t xml:space="preserve">REKONSTRUKCE PAKLOUBU NA HK                       </t>
  </si>
  <si>
    <t>66437</t>
  </si>
  <si>
    <t xml:space="preserve">REKONSTRUKCE VAZŮ ZÁPĚSTÍ A RUKY                  </t>
  </si>
  <si>
    <t>66947</t>
  </si>
  <si>
    <t xml:space="preserve">ODBĚR FASCIÁLNÍHO NEBO KOSTNÍHO ŠTĚPU             </t>
  </si>
  <si>
    <t>66815</t>
  </si>
  <si>
    <t xml:space="preserve">AUTOGENNÍ ŠTĚP                                    </t>
  </si>
  <si>
    <t>66817</t>
  </si>
  <si>
    <t xml:space="preserve">VÝPLŇ DUTINY                                      </t>
  </si>
  <si>
    <t>62410</t>
  </si>
  <si>
    <t>ŠTĚP PŘI POPÁLENÍ - DLAŇ, DORSUM RUKY, NOHY NEBO D</t>
  </si>
  <si>
    <t>53155</t>
  </si>
  <si>
    <t>OTEVŘENÁ REPOZICE - SYNTÉZA LUXACE KARPU - INTRAAR</t>
  </si>
  <si>
    <t>66675</t>
  </si>
  <si>
    <t xml:space="preserve">REKONSTRUKCE PSEUDOARTRÓZY NA DK - NE PROX. FEMUR </t>
  </si>
  <si>
    <t>66455</t>
  </si>
  <si>
    <t xml:space="preserve">REKONSTRUKCE KOSTI - OSTEOTOMIE NA HK             </t>
  </si>
  <si>
    <t>53471</t>
  </si>
  <si>
    <t>ZLOMENINA HORNÍHO KONCE FEMURU - REPOZICE OTEVŘENÁ</t>
  </si>
  <si>
    <t>66457</t>
  </si>
  <si>
    <t xml:space="preserve">REKONSTRUKCE VAZŮ - LOKET, PŘEDLOKTÍ              </t>
  </si>
  <si>
    <t>53157</t>
  </si>
  <si>
    <t>OTEVŘENÁ REPOZICE A OSTEOSYNTÉZA ZLOMENINY JEDNÉ K</t>
  </si>
  <si>
    <t>66851</t>
  </si>
  <si>
    <t>AMPUTACE DLOUHÉ KOSTI / EXARTIKULACE VELKÉHO KLOUB</t>
  </si>
  <si>
    <t>61255</t>
  </si>
  <si>
    <t>ROZŠÍŘENÁ APONEUREKTOMIE U FORMY DUPUYTRENOVY KONT</t>
  </si>
  <si>
    <t>53161</t>
  </si>
  <si>
    <t>OTEVŘENÁ REPOZICE A OSTEOSYNTÉZA IZOLOVANÉ ZLOMENI</t>
  </si>
  <si>
    <t>53257</t>
  </si>
  <si>
    <t xml:space="preserve">OTEVŘENÁ REPOZICE A OSTEOSYNTÉZA ZLOMENINY KLÍČNÍ </t>
  </si>
  <si>
    <t>53467</t>
  </si>
  <si>
    <t>ZLOMENINY TIBIÁLNÍHO NEBO FIBULÁRNÍHO PLATEAU TIBI</t>
  </si>
  <si>
    <t>53517</t>
  </si>
  <si>
    <t>SUTURA NEBO REINSERCE ŠLACHY FLEXORU RUKY A ZÁPĚST</t>
  </si>
  <si>
    <t>53461</t>
  </si>
  <si>
    <t>ZLOMENINA HORNÍHO KONCE TIBIE - DIAKONDYLICKÁ - (T</t>
  </si>
  <si>
    <t>99980</t>
  </si>
  <si>
    <t>(VZP) PACIENT S DIAGNOSTIKOVANÝM POLYTRAUMATEM S I</t>
  </si>
  <si>
    <t>62640</t>
  </si>
  <si>
    <t>ODBĚR DERMOEPIDERMÁLNÍHO ŠTĚPU: 1 - 5 % Z PLOCHY P</t>
  </si>
  <si>
    <t>66847</t>
  </si>
  <si>
    <t xml:space="preserve">TRANSPOZICE / TRANSPLANTACE ŠLACHY                </t>
  </si>
  <si>
    <t>66821</t>
  </si>
  <si>
    <t xml:space="preserve">PERKUTÁNNÍ FIXACE K-DRÁTEM                        </t>
  </si>
  <si>
    <t>61135</t>
  </si>
  <si>
    <t>AUTOTRANSPLANTACE KOŽNÍM ŠTĚPEM V PLNÉ TLOUŠTCE DO</t>
  </si>
  <si>
    <t>66417</t>
  </si>
  <si>
    <t xml:space="preserve">ARTRODÉZA MALÝCH KLOUBŮ RUKY A NOHY - JEDNOHO     </t>
  </si>
  <si>
    <t>66871</t>
  </si>
  <si>
    <t xml:space="preserve">EXSTIRPACE BURZY - HLUBOKÁ                        </t>
  </si>
  <si>
    <t>61221</t>
  </si>
  <si>
    <t xml:space="preserve">REKONSTRUKCE EXTENZOROVÉHO APARÁTU PRSTU RUKY     </t>
  </si>
  <si>
    <t>66665</t>
  </si>
  <si>
    <t>REKONSTRUKCE CHRONICKÉ NESTABILITY KOLENNÍHO KLOUB</t>
  </si>
  <si>
    <t>53151</t>
  </si>
  <si>
    <t>OTEVĚNÁ REPOZICE A OSTEOSYNTÉZA ZLOMENINY NEBO LUX</t>
  </si>
  <si>
    <t>53521</t>
  </si>
  <si>
    <t xml:space="preserve">SUTURA ACHILLOVY ŠLACHY - ČERSTVÁ RUPTURA         </t>
  </si>
  <si>
    <t>53451</t>
  </si>
  <si>
    <t>OTEVŘENÁ REPOZICE ZLOMENINY NEBO LUXACE JEDNOHO ME</t>
  </si>
  <si>
    <t>66881</t>
  </si>
  <si>
    <t xml:space="preserve">EXCIZE / EXSTIRPACE EXOSTÓZY                      </t>
  </si>
  <si>
    <t>62440</t>
  </si>
  <si>
    <t>ŠTĚP PŘI POPÁLENÍ (A OSTATNÍCH KOŽNÍCH ZTRÁTÁCH) D</t>
  </si>
  <si>
    <t>53255</t>
  </si>
  <si>
    <t xml:space="preserve">OTEVŘENÁ REPOZICE A OSTEOSYNTÉZA ZLOMENIN HORNÍHO </t>
  </si>
  <si>
    <t>61215</t>
  </si>
  <si>
    <t xml:space="preserve">REKONSTRUKCE ŠLACHY FLEXORU ŠTĚPEM                </t>
  </si>
  <si>
    <t>66921</t>
  </si>
  <si>
    <t xml:space="preserve">EXKOCHLEACE A SPONGIOPLASTIKA                     </t>
  </si>
  <si>
    <t>66661</t>
  </si>
  <si>
    <t xml:space="preserve">SUTURA MENISKU                                    </t>
  </si>
  <si>
    <t>09569</t>
  </si>
  <si>
    <t xml:space="preserve">(VZP) ZÁKROK NA PRAVÉ STRANĚ                      </t>
  </si>
  <si>
    <t>53415</t>
  </si>
  <si>
    <t>ZAVŘENÁ REPOZICE LUXACE KOLENNÍHO KLOUBU NEBO PATE</t>
  </si>
  <si>
    <t>66827</t>
  </si>
  <si>
    <t xml:space="preserve">ZAVEDENÍ EXTENZE - SKELETÁLNÍ TRAKCE              </t>
  </si>
  <si>
    <t>66887</t>
  </si>
  <si>
    <t xml:space="preserve">FASCIÁLNÍ REKONSTRUKCE ROZSÁHLÁ NA KONČETINÁCH    </t>
  </si>
  <si>
    <t>66425</t>
  </si>
  <si>
    <t xml:space="preserve">SYNOVEKTOMIE KLOUBU PRSTU RUKY ČI NOHY - ZA PRVNÍ </t>
  </si>
  <si>
    <t>53417</t>
  </si>
  <si>
    <t>66465</t>
  </si>
  <si>
    <t xml:space="preserve">REPARACE ŠLACHY M. BICEPS BRACHII                 </t>
  </si>
  <si>
    <t>66435</t>
  </si>
  <si>
    <t>REKONSTRUKCE PSEUDOARTROZY NEBO EXCIZE ČLUNKOVÉ KO</t>
  </si>
  <si>
    <t>53511</t>
  </si>
  <si>
    <t>SUTURA ŠLACHY EXTENZORU - MIMO RUKU A ZÁPĚSTÍ A KO</t>
  </si>
  <si>
    <t>66915</t>
  </si>
  <si>
    <t xml:space="preserve">DEKOMPRESE FASCIÁLNÍHO LOŽE                       </t>
  </si>
  <si>
    <t>66865</t>
  </si>
  <si>
    <t>EXCIZE A EXSTIRPACE KOSTI - RESEKCE A NÁHRADA JINÝ</t>
  </si>
  <si>
    <t>66641</t>
  </si>
  <si>
    <t xml:space="preserve">POZDNÍ REKONSTRUKCE EXTENZOROVÉHO APARÁTU KOLENA  </t>
  </si>
  <si>
    <t>53455</t>
  </si>
  <si>
    <t xml:space="preserve">OTEVŘENÁ REPOZICE ZLOMENINY KOSTI PATNÍ           </t>
  </si>
  <si>
    <t>61241</t>
  </si>
  <si>
    <t xml:space="preserve">IMPLANTACE KOSTNÍHO ŠTĚPU NA RUCE                 </t>
  </si>
  <si>
    <t>66431</t>
  </si>
  <si>
    <t>REKONSTRUKCE / OSTEOTOMIE FALANGY, METAKARPU - PRV</t>
  </si>
  <si>
    <t>67227</t>
  </si>
  <si>
    <t xml:space="preserve">UVOLNĚNÍ SVALU / ŠLACHY                           </t>
  </si>
  <si>
    <t>66681</t>
  </si>
  <si>
    <t>EXARTIKULACE (AMPUTACE METATARZÁLNÍ) FALANGEÁLNÍ -</t>
  </si>
  <si>
    <t>66037</t>
  </si>
  <si>
    <t xml:space="preserve">JEDNODUCHÁ OPERAČNÍ ARTROSKOPIE                   </t>
  </si>
  <si>
    <t>66451</t>
  </si>
  <si>
    <t xml:space="preserve">ARTROPLASTIKA LOKETNÍHO KLOUBU                    </t>
  </si>
  <si>
    <t>66877</t>
  </si>
  <si>
    <t xml:space="preserve">TREPANACE A DRENÁŽ KOSTI                          </t>
  </si>
  <si>
    <t>66845</t>
  </si>
  <si>
    <t xml:space="preserve">REKONSTRUKCE JEDNÉ ŠLACHY                         </t>
  </si>
  <si>
    <t>53525</t>
  </si>
  <si>
    <t>SUTURA ČERSTVÉHO ROZSÁHLÉHO PORANĚNÍ VAZIVOVÉHO AP</t>
  </si>
  <si>
    <t>62330</t>
  </si>
  <si>
    <t>NEKREKTOMIE 5 - 10 % POVRCHU TĚLA - TANGENCIÁLNÍ N</t>
  </si>
  <si>
    <t>66657</t>
  </si>
  <si>
    <t>DEBRIDEMENT V OBLASTI KOLENNÍHO KLOUBU BEZ SYNOVIA</t>
  </si>
  <si>
    <t>66855</t>
  </si>
  <si>
    <t xml:space="preserve">INCIZE A DRENÁŽ MĚKKÝCH TKÁNÍ V ORTOPEDII         </t>
  </si>
  <si>
    <t>53481</t>
  </si>
  <si>
    <t xml:space="preserve">ZLOMENINA  ACETABULA - JEDNOHO PILÍŘE EVENT. JEHO </t>
  </si>
  <si>
    <t>51871</t>
  </si>
  <si>
    <t xml:space="preserve">FIXACE ZLOMENINY KLÍČKU DELBETOVÝMI KRUHY         </t>
  </si>
  <si>
    <t>66861</t>
  </si>
  <si>
    <t>RESEKCE ROZSÁHLÁ NEBO RADIKÁLNÍ KLOUBŮ, MIMO KYČEL</t>
  </si>
  <si>
    <t>66667</t>
  </si>
  <si>
    <t xml:space="preserve">SUTURA ZKŘÍŽENÝCH VAZŮ KOLENNÍHO KLOUBU           </t>
  </si>
  <si>
    <t>53465</t>
  </si>
  <si>
    <t>OTEVŘENÁ REPOZICE LUXACE PATELY AKUTNÍ / RECIDIVUJ</t>
  </si>
  <si>
    <t>53475</t>
  </si>
  <si>
    <t xml:space="preserve">LUXACE KYČELNÍHO KLOUBU - OPERAČNÍ TERAPIE        </t>
  </si>
  <si>
    <t>66715</t>
  </si>
  <si>
    <t xml:space="preserve">EXCIZE / EXSTIRPACE KOSTI PATNÍ / HLEZENNÉ        </t>
  </si>
  <si>
    <t>66415</t>
  </si>
  <si>
    <t xml:space="preserve">AMPUTACE - RUKA                                   </t>
  </si>
  <si>
    <t>66433</t>
  </si>
  <si>
    <t>REKONSTRUKCE / OSTEOTOMIE FALANGY, METAKARPU - PŘI</t>
  </si>
  <si>
    <t>66459</t>
  </si>
  <si>
    <t xml:space="preserve">RESEKCE HLAVICE HUMERU                            </t>
  </si>
  <si>
    <t>67225</t>
  </si>
  <si>
    <t xml:space="preserve">ARTRODÉZA NA HK                                   </t>
  </si>
  <si>
    <t>5F6</t>
  </si>
  <si>
    <t>66313</t>
  </si>
  <si>
    <t xml:space="preserve">DELIBERACE - ODSTRANĚNÍ ÚTLAKU - DURÁLNÍHO VAKU A </t>
  </si>
  <si>
    <t>66339</t>
  </si>
  <si>
    <t>OPERAČNÍ PŘÍSTUP NA PÁTEŘ - STANDARDNÍ - ZADNÍ SKE</t>
  </si>
  <si>
    <t>66315</t>
  </si>
  <si>
    <t xml:space="preserve">INSTRUMENTACE C, T, L, S PÁTEŘE - PŘEDNÍ I ZADNÍ, </t>
  </si>
  <si>
    <t>56151</t>
  </si>
  <si>
    <t>TREPANACE PRO EXTRACEREBRÁLNÍ HEMATOM NEBO KRANIOT</t>
  </si>
  <si>
    <t>66341</t>
  </si>
  <si>
    <t>OPERAČNÍ PŘÍSTUP K PÁTEŘI - STANDARDNÍ - ZADNÍ TZV</t>
  </si>
  <si>
    <t>5T3</t>
  </si>
  <si>
    <t>0020605</t>
  </si>
  <si>
    <t>0066137</t>
  </si>
  <si>
    <t>OFLOXIN INF</t>
  </si>
  <si>
    <t>0092290</t>
  </si>
  <si>
    <t>EDICIN</t>
  </si>
  <si>
    <t>0137499</t>
  </si>
  <si>
    <t>KLACID I.V.</t>
  </si>
  <si>
    <t>0141838</t>
  </si>
  <si>
    <t>AMIKACIN B.BRAUN</t>
  </si>
  <si>
    <t>0164407</t>
  </si>
  <si>
    <t>0002062</t>
  </si>
  <si>
    <t>ZASLEPOVACÍ HLAVA TIBIE OCEL</t>
  </si>
  <si>
    <t>0010484</t>
  </si>
  <si>
    <t>0030466</t>
  </si>
  <si>
    <t>0030509</t>
  </si>
  <si>
    <t>ŠROUB LCP SAMOŘEZNÝ VELKÝ FRAGMENT TITAN</t>
  </si>
  <si>
    <t>0031495</t>
  </si>
  <si>
    <t>DLAHA LCP FEMUR DISTÁLNÍ VELKÝ FRAGMENT OCEL TITAN</t>
  </si>
  <si>
    <t>0068052</t>
  </si>
  <si>
    <t>IMPLANTÁT SPINÁLNÍ SYSTÉM FIXAČNÍ CONTROL CABLE  1</t>
  </si>
  <si>
    <t>0070900</t>
  </si>
  <si>
    <t>HŘEB HUMERUS TITAN</t>
  </si>
  <si>
    <t>0070920</t>
  </si>
  <si>
    <t>ZASLEPOVACÍ HLAVA HUMERUS PRODLUŽOVACÍ TITAN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</si>
  <si>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</si>
  <si>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</si>
  <si>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</si>
  <si>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</si>
  <si>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</si>
  <si>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</si>
  <si>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0083073</t>
  </si>
  <si>
    <t>ŠROUB STARDRIVE LATERÁLNÍ TITAN</t>
  </si>
  <si>
    <t>0099080</t>
  </si>
  <si>
    <t>ZÁSLEPKA, TI</t>
  </si>
  <si>
    <t>0099483</t>
  </si>
  <si>
    <t>ŠROUB KONDYLÁRNÍ PR. 5MM, TI</t>
  </si>
  <si>
    <t>0006849</t>
  </si>
  <si>
    <t>ŠROUB KORTIKÁLNÍ PRO PENNIG                3510X</t>
  </si>
  <si>
    <t>0019159</t>
  </si>
  <si>
    <t>DLAHA PRO ŽEBRA</t>
  </si>
  <si>
    <t>0031344</t>
  </si>
  <si>
    <t>DLAHA LCP RADIUS DISTÁLNÍ MINI FRAGMENT OCEL TITAN</t>
  </si>
  <si>
    <t>0030488</t>
  </si>
  <si>
    <t>0031470</t>
  </si>
  <si>
    <t>0097834</t>
  </si>
  <si>
    <t>DRÁT VODÍCÍ KALIBROVANÝ OCEL</t>
  </si>
  <si>
    <t>0163219</t>
  </si>
  <si>
    <t>0112846</t>
  </si>
  <si>
    <t>FIXÁTOR ZEVNÍ JEDNOROVINNÝ ZÁPĚSTÍ PENNIG II RADIU</t>
  </si>
  <si>
    <t>0114513</t>
  </si>
  <si>
    <t>DLAHA VORTEX DISTAL HUMERUS, OLECRANON, ANOD. TITA</t>
  </si>
  <si>
    <t>0114503</t>
  </si>
  <si>
    <t>ŠROUB VORTEX DISTAL RADIUS, CLAVICULA, DISTAL HUME</t>
  </si>
  <si>
    <t>0114511</t>
  </si>
  <si>
    <t xml:space="preserve">ŠROUB KORTIKÁLNÍ TX, CLAVICULA, DIST HUMERUS,DIST </t>
  </si>
  <si>
    <t>0001789</t>
  </si>
  <si>
    <t>DRÁT KIRSCHNERŮV TITAN</t>
  </si>
  <si>
    <t>0001976</t>
  </si>
  <si>
    <t>0073492</t>
  </si>
  <si>
    <t>0070960</t>
  </si>
  <si>
    <t>ZASLEPOVACÍ HLAVA PROXIMÁLNÍ FEMUR OCEL</t>
  </si>
  <si>
    <t>00655</t>
  </si>
  <si>
    <t>OD TYPU 55 - PRO NEMOCNICE TYPU 3, (KATEGORIE 6) -</t>
  </si>
  <si>
    <t>00658</t>
  </si>
  <si>
    <t>OD TYPU 58 - PRO NEMOCNICE TYPU 3, (KATEGORIE 6) -</t>
  </si>
  <si>
    <t>00657</t>
  </si>
  <si>
    <t>OD TYPU 57 - PRO NEMOCNICE TYPU 3, (KATEGORIE 6) -</t>
  </si>
  <si>
    <t>6F1</t>
  </si>
  <si>
    <t>61153</t>
  </si>
  <si>
    <t xml:space="preserve">UZAVŘENÍ DEFEKTU NA KONČETINÁCH NEBO TRUPU KOŽNÍM </t>
  </si>
  <si>
    <t>61167</t>
  </si>
  <si>
    <t xml:space="preserve">TRANSPOZICE FASCIOKUTÁNNÍHO LALOKU                </t>
  </si>
  <si>
    <t>71823</t>
  </si>
  <si>
    <t>POUŽITÍ MIKROSKOPU PŘI OPERAČNÍM VÝKONU Á 10 MINUT</t>
  </si>
  <si>
    <t>62710</t>
  </si>
  <si>
    <t>SÍŤOVÁNÍ (MESHOVÁNÍ) ŠTĚPU DO ROZSAHU 5 % Z POVRCH</t>
  </si>
  <si>
    <t>61165</t>
  </si>
  <si>
    <t xml:space="preserve">ROZPROSTŘENÍ NEBO MODELACE LALOKU                 </t>
  </si>
  <si>
    <t>61155</t>
  </si>
  <si>
    <t>UZAVŘENÍ DEFEKTU KOŽNÍM LALOKEM PŘÍMÝM ZE VZDÁLENÉ</t>
  </si>
  <si>
    <t>61171</t>
  </si>
  <si>
    <t>VOLNÝ PŘENOS KOŽNÍHO A FASCIOKUTÁNNÍHO LALOKU MIKR</t>
  </si>
  <si>
    <t>61169</t>
  </si>
  <si>
    <t xml:space="preserve">TRANSPOZICE MUSKULÁRNÍHO LALOKU                   </t>
  </si>
  <si>
    <t>61201</t>
  </si>
  <si>
    <t xml:space="preserve">REPLANTACE JEDNOHO PRSTU                          </t>
  </si>
  <si>
    <t>6F5</t>
  </si>
  <si>
    <t>04410</t>
  </si>
  <si>
    <t xml:space="preserve">INJEKČNÍ  ANESTESIE                               </t>
  </si>
  <si>
    <t>65211</t>
  </si>
  <si>
    <t>OŠETŘENÍ ZLOMENINY ČELISTI DESTIČKOVOU ŠROUBOVANOU</t>
  </si>
  <si>
    <t>65935</t>
  </si>
  <si>
    <t xml:space="preserve">REPOZICE A FIXACE ZLOMENINY ZYGOMATIKOMAXILÁRNÍHO </t>
  </si>
  <si>
    <t>65936</t>
  </si>
  <si>
    <t xml:space="preserve">REPOZICE ZLOMENINY ZYGOMATIKOMAXILÁRNÍHO KOMPLEXU </t>
  </si>
  <si>
    <t>75381</t>
  </si>
  <si>
    <t xml:space="preserve">REKOSTRUKCE SPODINY OČNICE                        </t>
  </si>
  <si>
    <t>7F1</t>
  </si>
  <si>
    <t>71519</t>
  </si>
  <si>
    <t xml:space="preserve">RESEKCE BOLTCE S PRIMÁRNÍ SUTUROU                 </t>
  </si>
  <si>
    <t>32</t>
  </si>
  <si>
    <t>50</t>
  </si>
  <si>
    <t>59</t>
  </si>
  <si>
    <t>Zdravotní výkony vykázané na pracovišti pro pacienty hospitalizované ve FNOL - orientační přehled</t>
  </si>
  <si>
    <t>00123</t>
  </si>
  <si>
    <t>A</t>
  </si>
  <si>
    <t xml:space="preserve">DLOUHODOBÁ MECHANICKÁ VENTILACE &gt; 240 HODIN (11-21 DNÍ) S EKO                                       </t>
  </si>
  <si>
    <t>01041</t>
  </si>
  <si>
    <t xml:space="preserve">VÝKONY NA KRANIÁLNÍCH A PERIFERNÍCH NERVECH BEZ CC                                                  </t>
  </si>
  <si>
    <t>01042</t>
  </si>
  <si>
    <t xml:space="preserve">VÝKONY NA KRANIÁLNÍCH A PERIFERNÍCH NERVECH S CC                                                    </t>
  </si>
  <si>
    <t>01061</t>
  </si>
  <si>
    <t xml:space="preserve">JINÉ VÝKONY PŘI ONEMOCNĚNÍCH A PORUCHÁCH NERVOVÉHO SYSTÉMU BE                                       </t>
  </si>
  <si>
    <t>01431</t>
  </si>
  <si>
    <t xml:space="preserve">MIGRÉNA A JINÉ BOLESTI HLAVY BEZ CC           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</si>
  <si>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</si>
  <si>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</si>
  <si>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</si>
  <si>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</si>
  <si>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</si>
  <si>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</si>
  <si>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01451</t>
  </si>
  <si>
    <t xml:space="preserve">OTŘES MOZKU BEZ CC                                                                                  </t>
  </si>
  <si>
    <t>01452</t>
  </si>
  <si>
    <t xml:space="preserve">OTŘES MOZKU S CC                                                                                    </t>
  </si>
  <si>
    <t>01453</t>
  </si>
  <si>
    <t xml:space="preserve">OTŘES MOZKU S MCC                                                                                   </t>
  </si>
  <si>
    <t>02021</t>
  </si>
  <si>
    <t xml:space="preserve">EXTRAOKULÁRNÍ VÝKONY, KROMĚ OČNICE BEZ CC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</si>
  <si>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</si>
  <si>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</si>
  <si>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</si>
  <si>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</si>
  <si>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03032</t>
  </si>
  <si>
    <t xml:space="preserve">VÝKONY NA OBLIČEJOVÝCH KOSTECH, KROMĚ VELKÝCH VÝKONŮ NA HLAVĚ                                       </t>
  </si>
  <si>
    <t>03342</t>
  </si>
  <si>
    <t xml:space="preserve">NEMOCI ZUBŮ A ÚST S CC  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</si>
  <si>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</si>
  <si>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</si>
  <si>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</si>
  <si>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</si>
  <si>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</si>
  <si>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</si>
  <si>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04402</t>
  </si>
  <si>
    <t xml:space="preserve">PNEUMOTORAX A PLEURÁNÍ VÝPOTEK S CC                                                                 </t>
  </si>
  <si>
    <t>04411</t>
  </si>
  <si>
    <t xml:space="preserve">PŘÍZNAKY, SYMPTOMY A JINÉ DIAGNÓZY DÝCHACÍHO SYSTÉMU BEZ CC                                         </t>
  </si>
  <si>
    <t>05243</t>
  </si>
  <si>
    <t xml:space="preserve">PERKUTÁNNÍ KORONÁRNÍ ANGIOPLASTIKA, &gt;=3 NEPOTAHOVANÉ STENTY P                                       </t>
  </si>
  <si>
    <t>05382</t>
  </si>
  <si>
    <t xml:space="preserve">PERIFERNÍ A JINÉ VASKULÁRNÍ PORUCHY S CC                                                            </t>
  </si>
  <si>
    <t>06101</t>
  </si>
  <si>
    <t xml:space="preserve">JINÉ VÝKONY PŘI PORUCHÁCH A ONEMOCNĚNÍCH TRÁVICÍHO SYSTÉMU BE                                       </t>
  </si>
  <si>
    <t>07331</t>
  </si>
  <si>
    <t xml:space="preserve">PORUCHY JATER, KROMĚ MALIGNÍ CIRHÓZY A ALKOHOLICKÉ HEPATITIDY                                       </t>
  </si>
  <si>
    <t>08032</t>
  </si>
  <si>
    <t xml:space="preserve">FÚZE PÁTEŘE, NE PRO DEFORMITY S CC                                                                  </t>
  </si>
  <si>
    <t>08041</t>
  </si>
  <si>
    <t xml:space="preserve">TOTÁLNÍ ENDOPROTÉZU KYČLE, LOKTE, ZÁPĚSTÍ, TOTÁLNÍ A REVERZNÍ                                       </t>
  </si>
  <si>
    <t>08042</t>
  </si>
  <si>
    <t>08071</t>
  </si>
  <si>
    <t xml:space="preserve">AMPUTACE PŘI PORUCHÁCH MUSKULOSKELETÁLNÍHO SYSTÉMU A POJIVOVÉ                                       </t>
  </si>
  <si>
    <t>08072</t>
  </si>
  <si>
    <t>08073</t>
  </si>
  <si>
    <t>08081</t>
  </si>
  <si>
    <t xml:space="preserve">VÝKONY NA KYČLÍCH A STEHENNÍ KOSTI, KROMĚ REPLANTACE VELKÝCH                                        </t>
  </si>
  <si>
    <t>08082</t>
  </si>
  <si>
    <t>08083</t>
  </si>
  <si>
    <t>08091</t>
  </si>
  <si>
    <t xml:space="preserve">TRANSPLANTACE KŮŽE NEBO TKÁNĚ PRO PORUCHY MUSKULOSKELETÁLNÍHO                                       </t>
  </si>
  <si>
    <t>08092</t>
  </si>
  <si>
    <t>08111</t>
  </si>
  <si>
    <t xml:space="preserve">VÝKONY NA KOLENU, BÉRCI A HLEZNU, KROMĚ CHODIDLA A ALOPLASTIK                                       </t>
  </si>
  <si>
    <t>08112</t>
  </si>
  <si>
    <t>08113</t>
  </si>
  <si>
    <t>08121</t>
  </si>
  <si>
    <t xml:space="preserve">VYJMUTÍ VNITŘNÍHO FIXAČNÍHO ZAŘÍZENÍ BEZ CC                                                         </t>
  </si>
  <si>
    <t>08122</t>
  </si>
  <si>
    <t xml:space="preserve">VYJMUTÍ VNITŘNÍHO FIXAČNÍHO ZAŘÍZENÍ S CC                                                           </t>
  </si>
  <si>
    <t>08123</t>
  </si>
  <si>
    <t xml:space="preserve">VYJMUTÍ VNITŘNÍHO FIXAČNÍHO ZAŘÍZENÍ S MCC                                                          </t>
  </si>
  <si>
    <t>08131</t>
  </si>
  <si>
    <t xml:space="preserve">MÍSTNÍ RESEKCE NA MUSKULOSKELETÁLNÍM SYSTÉMU BEZ CC                                                 </t>
  </si>
  <si>
    <t>08132</t>
  </si>
  <si>
    <t xml:space="preserve">MÍSTNÍ RESEKCE NA MUSKULOSKELETÁLNÍM SYSTÉMU S CC                                                   </t>
  </si>
  <si>
    <t>08141</t>
  </si>
  <si>
    <t xml:space="preserve">VÝKONY NA CHODIDLE BEZ CC                                                                           </t>
  </si>
  <si>
    <t>08142</t>
  </si>
  <si>
    <t xml:space="preserve">VÝKONY NA CHODIDLE S CC                                                                             </t>
  </si>
  <si>
    <t>08151</t>
  </si>
  <si>
    <t xml:space="preserve">VÝKONY NA HORNÍCH KONČETINÁCH BEZ CC                                                                </t>
  </si>
  <si>
    <t>08152</t>
  </si>
  <si>
    <t xml:space="preserve">VÝKONY NA HORNÍCH KONČETINÁCH S CC                                                                  </t>
  </si>
  <si>
    <t>08153</t>
  </si>
  <si>
    <t xml:space="preserve">VÝKONY NA HORNÍCH KONČETINÁCH S MCC                                                                 </t>
  </si>
  <si>
    <t>08161</t>
  </si>
  <si>
    <t xml:space="preserve">VÝKONY NA MĚKKÉ TKÁNI BEZ CC                                                                        </t>
  </si>
  <si>
    <t>08162</t>
  </si>
  <si>
    <t xml:space="preserve">VÝKONY NA MĚKKÉ TKÁNI S CC                                                                          </t>
  </si>
  <si>
    <t>08171</t>
  </si>
  <si>
    <t xml:space="preserve">JINÉ VÝKONY PŘI PORUCHÁCH A ONEMOCNĚNÍCH MUSKULOSKELETÁLNÍHO                                        </t>
  </si>
  <si>
    <t>08172</t>
  </si>
  <si>
    <t>08191</t>
  </si>
  <si>
    <t xml:space="preserve">ARTROSKOPIE BEZ CC                                                                                  </t>
  </si>
  <si>
    <t>08192</t>
  </si>
  <si>
    <t xml:space="preserve">ARTROSKOPIE S CC                                                                                    </t>
  </si>
  <si>
    <t>08301</t>
  </si>
  <si>
    <t xml:space="preserve">ZLOMENINY KOSTI STEHENNÍ BEZ CC                                                                     </t>
  </si>
  <si>
    <t>08311</t>
  </si>
  <si>
    <t xml:space="preserve">ZLOMENINA PÁNVE, NEBO DISLOKACE KYČLE BEZ CC                                                        </t>
  </si>
  <si>
    <t>08321</t>
  </si>
  <si>
    <t xml:space="preserve">ZLOMENINA NEBO DISLOKACE, KROMĚ STEHENNÍ KOSTI A PÁNVE BEZ CC                                       </t>
  </si>
  <si>
    <t>08322</t>
  </si>
  <si>
    <t xml:space="preserve">ZLOMENINA NEBO DISLOKACE, KROMĚ STEHENNÍ KOSTI A PÁNVE S CC                                         </t>
  </si>
  <si>
    <t>08323</t>
  </si>
  <si>
    <t xml:space="preserve">ZLOMENINA NEBO DISLOKACE, KROMĚ STEHENNÍ KOSTI A PÁNVE S MCC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</si>
  <si>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</si>
  <si>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</si>
  <si>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</si>
  <si>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</si>
  <si>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08381</t>
  </si>
  <si>
    <t xml:space="preserve">JINÁ ONEMOCNĚNÍ KOSTÍ A KLOUBŮ BEZ CC                                                               </t>
  </si>
  <si>
    <t>08391</t>
  </si>
  <si>
    <t xml:space="preserve">SELHÁNÍ, REAKCE A KOMPLIKACE ORTOPEDICKÉHO PŘÍSTROJE NEBO VÝK                                       </t>
  </si>
  <si>
    <t>08401</t>
  </si>
  <si>
    <t xml:space="preserve">MUSKULOSKELETÁLNÍ PŘÍZNAKY, SYMPTOMY, VÝRONY A MÉNĚ VÝZNAMNÉ                                        </t>
  </si>
  <si>
    <t>08402</t>
  </si>
  <si>
    <t>08411</t>
  </si>
  <si>
    <t xml:space="preserve">JINÉ PORUCHY MUSKULOSKELETÁLNÍHO SYSTÉMU A POJIVOVÉ TKÁNĚ BEZ                                       </t>
  </si>
  <si>
    <t>08412</t>
  </si>
  <si>
    <t xml:space="preserve">JINÉ PORUCHY MUSKULOSKELETÁLNÍHO SYSTÉMU A POJIVOVÉ TKÁNĚ S C                                       </t>
  </si>
  <si>
    <t>08413</t>
  </si>
  <si>
    <t xml:space="preserve">JINÉ PORUCHY MUSKULOSKELETÁLNÍHO SYSTÉMU A POJIVOVÉ TKÁNĚ S M 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</si>
  <si>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</si>
  <si>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</si>
  <si>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</si>
  <si>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</si>
  <si>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09031</t>
  </si>
  <si>
    <t xml:space="preserve">JINÉ VÝKONY PŘI PORUCHÁCH A ONEMOCNĚNÍCH KŮŽE, PODKOŽNÍ TKÁNĚ                                       </t>
  </si>
  <si>
    <t>09032</t>
  </si>
  <si>
    <t>09301</t>
  </si>
  <si>
    <t xml:space="preserve">ZÁVAŽNÉ PORUCHY KŮŽE BEZ CC                                                                         </t>
  </si>
  <si>
    <t>09321</t>
  </si>
  <si>
    <t xml:space="preserve">FLEGMÓNA BEZ CC            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</si>
  <si>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</si>
  <si>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</si>
  <si>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</si>
  <si>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</si>
  <si>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09332</t>
  </si>
  <si>
    <t xml:space="preserve">PORANĚNÍ KŮŽE, PODKOŽNÍ TKÁNĚ A PRSU S CC                                                           </t>
  </si>
  <si>
    <t>09333</t>
  </si>
  <si>
    <t xml:space="preserve">PORANĚNÍ KŮŽE, PODKOŽNÍ TKÁNĚ A PRSU S MCC                                                          </t>
  </si>
  <si>
    <t>16341</t>
  </si>
  <si>
    <t xml:space="preserve">JINÉ PORUCHY KRVE A KRVETVORNÝCH ORGÁNŮ BEZ CC                                                      </t>
  </si>
  <si>
    <t>16343</t>
  </si>
  <si>
    <t xml:space="preserve">JINÉ PORUCHY KRVE A KRVETVORNÝCH ORGÁNŮ S MCC                   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</si>
  <si>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</si>
  <si>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</si>
  <si>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</si>
  <si>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</si>
  <si>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</si>
  <si>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</si>
  <si>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</si>
  <si>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</si>
  <si>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18023</t>
  </si>
  <si>
    <t xml:space="preserve">VÝKONY PRO POOPERAČNÍ A POÚRAZOVÉ INFEKCE S MCC                                                     </t>
  </si>
  <si>
    <t>18311</t>
  </si>
  <si>
    <t xml:space="preserve">POOPERAČNÍ A POÚRAZOVÉ INFEKCE BEZ CC                                                               </t>
  </si>
  <si>
    <t>18312</t>
  </si>
  <si>
    <t xml:space="preserve">POOPERAČNÍ A POÚRAZOVÉ INFEKCE S CC                                                                 </t>
  </si>
  <si>
    <t>18313</t>
  </si>
  <si>
    <t xml:space="preserve">POOPERAČNÍ A POÚRAZOVÉ INFEKCE S MCC                                                                </t>
  </si>
  <si>
    <t>19313</t>
  </si>
  <si>
    <t xml:space="preserve">PSYCHÓZY S MCC                                                                                      </t>
  </si>
  <si>
    <t>20301</t>
  </si>
  <si>
    <t xml:space="preserve">ŠKODLIVÉ UŽÍVÁNÍ ALKOHOLU, LÉKŮ, DROG, ZÁVISLOST NA NICH, PRO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</si>
  <si>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</si>
  <si>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</si>
  <si>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</si>
  <si>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</si>
  <si>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21023</t>
  </si>
  <si>
    <t xml:space="preserve">JINÉ VÝKONY PŘI ÚRAZECH A KOMPLIKACÍCH S MCC                                                        </t>
  </si>
  <si>
    <t>21301</t>
  </si>
  <si>
    <t xml:space="preserve">PORANĚNÍ NA NESPECIFIKOVANÉM MÍSTĚ NEBO NA VÍCE MÍSTECH BEZ C                                       </t>
  </si>
  <si>
    <t>21303</t>
  </si>
  <si>
    <t xml:space="preserve">PORANĚNÍ NA NESPECIFIKOVANÉM MÍSTĚ NEBO NA VÍCE MÍSTECH S MCC                                       </t>
  </si>
  <si>
    <t>21331</t>
  </si>
  <si>
    <t xml:space="preserve">KOMPLIKACE PŘI LÉČENÍ BEZ CC                                                                        </t>
  </si>
  <si>
    <t>21352</t>
  </si>
  <si>
    <t xml:space="preserve">JINÉ DIAGNÓZY ZRANĚNÍ, OTRAVY A TOXICKÝCH ÚČINKŮ S CC                                               </t>
  </si>
  <si>
    <t>23301</t>
  </si>
  <si>
    <t xml:space="preserve">REHABILITACE BEZ CC                                                                                 </t>
  </si>
  <si>
    <t>23391</t>
  </si>
  <si>
    <t xml:space="preserve">REHABILITACE 14-20 DNÍ BEZ CC                                                                       </t>
  </si>
  <si>
    <t>25011</t>
  </si>
  <si>
    <t xml:space="preserve">KRANIOTOMIE, VELKÝ VÝKON NA PÁTEŘI, KYČLI A KONČ. PŘI MNOHOČE                                       </t>
  </si>
  <si>
    <t>25012</t>
  </si>
  <si>
    <t>25013</t>
  </si>
  <si>
    <t>25021</t>
  </si>
  <si>
    <t xml:space="preserve">JINÉ VÝKONY PŘI MNOHOČETNÉM ZÁVAŽNÉM TRAUMATU BEZ CC                                                </t>
  </si>
  <si>
    <t>25022</t>
  </si>
  <si>
    <t xml:space="preserve">JINÉ VÝKONY PŘI MNOHOČETNÉM ZÁVAŽNÉM TRAUMATU S CC                                                  </t>
  </si>
  <si>
    <t>25023</t>
  </si>
  <si>
    <t xml:space="preserve">JINÉ VÝKONY PŘI MNOHOČETNÉM ZÁVAŽNÉM TRAUMATU S MCC                                                 </t>
  </si>
  <si>
    <t>25063</t>
  </si>
  <si>
    <t xml:space="preserve">DLOUHODOBÁ MECHANICKÁ VENTILACE PŘI POLYTRAUMATU S KRANIOTOMI                                       </t>
  </si>
  <si>
    <t>25072</t>
  </si>
  <si>
    <t xml:space="preserve">DLOUHODOBÁ MECHANICKÁ VENTILACE PŘI POLYTRAUMATU &gt; 96 HODIN (                                       </t>
  </si>
  <si>
    <t>25073</t>
  </si>
  <si>
    <t>25301</t>
  </si>
  <si>
    <t xml:space="preserve">DIAGNÓZY TÝKAJÍCÍ SE HLAVY, HRUDNÍKU A DOLNÍCH KONČETIN PŘI M                                       </t>
  </si>
  <si>
    <t>25302</t>
  </si>
  <si>
    <t>25303</t>
  </si>
  <si>
    <t>25312</t>
  </si>
  <si>
    <t xml:space="preserve">JINÉ DIAGNÓZY MNOHOČETNÉHO ZÁVAŽNÉHO TRAUMATU S CC    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</si>
  <si>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</si>
  <si>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</si>
  <si>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</si>
  <si>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</si>
  <si>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88891</t>
  </si>
  <si>
    <t xml:space="preserve">VÝKONY OMEZENÉHO ROZSAHU, KTERÉ SE NETÝKAJÍ HLAVNÍ DIAGNÓZY B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</si>
  <si>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</si>
  <si>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</si>
  <si>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</si>
  <si>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</si>
  <si>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</si>
  <si>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</si>
  <si>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</si>
  <si>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</si>
  <si>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22</t>
  </si>
  <si>
    <t>407</t>
  </si>
  <si>
    <t>0077019</t>
  </si>
  <si>
    <t>ULTRAVIST 370</t>
  </si>
  <si>
    <t>0093626</t>
  </si>
  <si>
    <t>0002027</t>
  </si>
  <si>
    <t>99mTc-MIBI inj.</t>
  </si>
  <si>
    <t>0002061</t>
  </si>
  <si>
    <t>99mTc-leukocyty značené HM PAO</t>
  </si>
  <si>
    <t>0002073</t>
  </si>
  <si>
    <t>99mTc-oxidronát disodný inj.</t>
  </si>
  <si>
    <t>0002087</t>
  </si>
  <si>
    <t>18F-FDG</t>
  </si>
  <si>
    <t>47245</t>
  </si>
  <si>
    <t xml:space="preserve">SCINTIGRAFIE SKELETU CÍLENÁ TŘÍFÁZOVÁ             </t>
  </si>
  <si>
    <t>47269</t>
  </si>
  <si>
    <t xml:space="preserve">TOMOGRAFICKÁ SCINTIGRAFIE - SPECT                 </t>
  </si>
  <si>
    <t>47273</t>
  </si>
  <si>
    <t>KVANTIFIKACE DYNAMICKÝCH A TOMOGRAFICKÝCH SCINTIGR</t>
  </si>
  <si>
    <t>47355</t>
  </si>
  <si>
    <t>HYBRIDNÍ VÝPOČETNÍ A POZITRONOVÁ EMISNÍ TOMOGRAFIE</t>
  </si>
  <si>
    <t>47241</t>
  </si>
  <si>
    <t xml:space="preserve">SCINTIGRAFIE SKELETU                              </t>
  </si>
  <si>
    <t>47237</t>
  </si>
  <si>
    <t>DETEKCE ZÁNĚTLIVÝCH LOŽISEK POMOCI AUTOLOGNÍCH LEU</t>
  </si>
  <si>
    <t>47137</t>
  </si>
  <si>
    <t xml:space="preserve">RADIONUKLIDOVÁ ANGIOGRAFIE                        </t>
  </si>
  <si>
    <t>818</t>
  </si>
  <si>
    <t>96157</t>
  </si>
  <si>
    <t xml:space="preserve">STANOVENÍ HEPARINOVÝCH JEDNOTEK ANTI XA           </t>
  </si>
  <si>
    <t>96167</t>
  </si>
  <si>
    <t>KREVNÍ OBRAZ S PĚTI POPULAČNÍM DIFERENCIÁLNÍM POČT</t>
  </si>
  <si>
    <t>96191</t>
  </si>
  <si>
    <t xml:space="preserve">FAKTOR VIII - STANOVENÍ AKTIVITY                  </t>
  </si>
  <si>
    <t>96321</t>
  </si>
  <si>
    <t xml:space="preserve">POČET TROMBOCYTŮ MIKROSKOPICKY                    </t>
  </si>
  <si>
    <t>96617</t>
  </si>
  <si>
    <t xml:space="preserve">TROMBINOVÝ ČAS                                    </t>
  </si>
  <si>
    <t>96621</t>
  </si>
  <si>
    <t xml:space="preserve">AKTIVOVANÝ PARTIALNÍ TROMBOPLASTINOVÝ TEST (APTT) 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</si>
  <si>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</si>
  <si>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</si>
  <si>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</si>
  <si>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</si>
  <si>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</si>
  <si>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</si>
  <si>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</si>
  <si>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</si>
  <si>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</si>
  <si>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 xml:space="preserve">ANTITROMBIN III, CHROMOGENNÍ METODOU (SÉRIE)      </t>
  </si>
  <si>
    <t>96515</t>
  </si>
  <si>
    <t xml:space="preserve">FIBRIN DEGRADAČNÍ PRODUKTY KVANTITATIVNĚ          </t>
  </si>
  <si>
    <t>96325</t>
  </si>
  <si>
    <t xml:space="preserve">FIBRINOGEN (SÉRIE)                                </t>
  </si>
  <si>
    <t>96889</t>
  </si>
  <si>
    <t xml:space="preserve">TROMBIN GENERAČNÍ ČAS                             </t>
  </si>
  <si>
    <t>96891</t>
  </si>
  <si>
    <t xml:space="preserve">TROMBELASTOGRAM                                   </t>
  </si>
  <si>
    <t>33</t>
  </si>
  <si>
    <t>801</t>
  </si>
  <si>
    <t>81111</t>
  </si>
  <si>
    <t xml:space="preserve">A L T  STATIM                                     </t>
  </si>
  <si>
    <t>81117</t>
  </si>
  <si>
    <t xml:space="preserve">AMYLASA (SÉRUM, MOČ) STATIM                       </t>
  </si>
  <si>
    <t>81121</t>
  </si>
  <si>
    <t xml:space="preserve">BILIRUBIN CELKOVÝ STATIM                          </t>
  </si>
  <si>
    <t>81137</t>
  </si>
  <si>
    <t xml:space="preserve">UREA STATIM                                       </t>
  </si>
  <si>
    <t>81147</t>
  </si>
  <si>
    <t xml:space="preserve">FOSFATÁZA ALKALICKÁ STATIM                        </t>
  </si>
  <si>
    <t>81157</t>
  </si>
  <si>
    <t xml:space="preserve">CHLORIDY STATIM                                   </t>
  </si>
  <si>
    <t>81161</t>
  </si>
  <si>
    <t xml:space="preserve">AMYLÁZA PANKREATICKÁ STATIM                       </t>
  </si>
  <si>
    <t>81171</t>
  </si>
  <si>
    <t xml:space="preserve">KYSELINA MLÉČNÁ (LAKTÁT) STATIM                   </t>
  </si>
  <si>
    <t>81231</t>
  </si>
  <si>
    <t xml:space="preserve">METHEMOGLOBIN - KVANTITATIVNÍ STANOVENÍ           </t>
  </si>
  <si>
    <t>81237</t>
  </si>
  <si>
    <t xml:space="preserve">TROPONIN - T NEBO I ELISA                         </t>
  </si>
  <si>
    <t>81427</t>
  </si>
  <si>
    <t xml:space="preserve">FOSFOR ANORGANICKÝ                                </t>
  </si>
  <si>
    <t>81481</t>
  </si>
  <si>
    <t xml:space="preserve">AMYLÁZA PANKREATICKÁ                              </t>
  </si>
  <si>
    <t>81527</t>
  </si>
  <si>
    <t xml:space="preserve">CHOLESTEROL LDL                                   </t>
  </si>
  <si>
    <t>81641</t>
  </si>
  <si>
    <t xml:space="preserve">ŽELEZO CELKOVÉ                                    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</si>
  <si>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</si>
  <si>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</si>
  <si>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</si>
  <si>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</si>
  <si>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</si>
  <si>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 xml:space="preserve">STANOVENÍ TRANSFERINU                             </t>
  </si>
  <si>
    <t>91481</t>
  </si>
  <si>
    <t xml:space="preserve">STANOVENÍ KONCENTRACE PROCALCITONINU              </t>
  </si>
  <si>
    <t>93151</t>
  </si>
  <si>
    <t xml:space="preserve">FERRITIN                                          </t>
  </si>
  <si>
    <t>93171</t>
  </si>
  <si>
    <t xml:space="preserve">PARATHORMON                                       </t>
  </si>
  <si>
    <t>93191</t>
  </si>
  <si>
    <t xml:space="preserve">TESTOSTERON                                       </t>
  </si>
  <si>
    <t>93227</t>
  </si>
  <si>
    <t xml:space="preserve">ANTIGEN SQUAMÓZNÍCH NÁDOROVÝCH BUNĚK (SCC)        </t>
  </si>
  <si>
    <t>81135</t>
  </si>
  <si>
    <t xml:space="preserve">SODÍK STATIM                                      </t>
  </si>
  <si>
    <t>81473</t>
  </si>
  <si>
    <t xml:space="preserve">CHOLESTEROL HDL                                   </t>
  </si>
  <si>
    <t>81563</t>
  </si>
  <si>
    <t xml:space="preserve">OSMOLALITA (SÉRUM, MOČ)                           </t>
  </si>
  <si>
    <t>93189</t>
  </si>
  <si>
    <t xml:space="preserve">TYROXIN VOLNÝ (FT4)                               </t>
  </si>
  <si>
    <t>81585</t>
  </si>
  <si>
    <t xml:space="preserve">ACIDOBAZICKÁ ROVNOVÁHA                            </t>
  </si>
  <si>
    <t>93245</t>
  </si>
  <si>
    <t xml:space="preserve">TRIJODTYRONIN VOLNÝ (FT3)                         </t>
  </si>
  <si>
    <t>91153</t>
  </si>
  <si>
    <t xml:space="preserve">STANOVENÍ  C - REAKTIVNÍHO PROTEINU               </t>
  </si>
  <si>
    <t>81145</t>
  </si>
  <si>
    <t xml:space="preserve">DRASLÍK STATIM                                    </t>
  </si>
  <si>
    <t>81153</t>
  </si>
  <si>
    <t xml:space="preserve">GAMA-GLUTAMYLTRANSFERÁZA (GMT) STATIM             </t>
  </si>
  <si>
    <t>81113</t>
  </si>
  <si>
    <t xml:space="preserve">A S T  STATIM                                     </t>
  </si>
  <si>
    <t>93225</t>
  </si>
  <si>
    <t xml:space="preserve">PROSTATICKÝ SPECIFICKÝ ANTIGEN (PSA)              </t>
  </si>
  <si>
    <t>81383</t>
  </si>
  <si>
    <t xml:space="preserve">LAKTÁTDEHYDROGENÁZA (L D)                         </t>
  </si>
  <si>
    <t>81169</t>
  </si>
  <si>
    <t xml:space="preserve">KREATININ STATIM                                  </t>
  </si>
  <si>
    <t>81143</t>
  </si>
  <si>
    <t xml:space="preserve">LAKTÁTDEHYDROGENÁZA STATIM                        </t>
  </si>
  <si>
    <t>81495</t>
  </si>
  <si>
    <t xml:space="preserve">KREATINKINÁZA (CK)                                </t>
  </si>
  <si>
    <t>81449</t>
  </si>
  <si>
    <t xml:space="preserve">GLYKOVANÝ HEMOGLOBIN                              </t>
  </si>
  <si>
    <t>81149</t>
  </si>
  <si>
    <t xml:space="preserve">FOSFOR ANORGANICKÝ STATIM                         </t>
  </si>
  <si>
    <t>81173</t>
  </si>
  <si>
    <t xml:space="preserve">LIPÁZA STATIM                                     </t>
  </si>
  <si>
    <t>93195</t>
  </si>
  <si>
    <t xml:space="preserve">TYREOTROPIN (TSH)                                 </t>
  </si>
  <si>
    <t>81329</t>
  </si>
  <si>
    <t xml:space="preserve">ALBUMIN (SÉRUM)                                   </t>
  </si>
  <si>
    <t>81115</t>
  </si>
  <si>
    <t xml:space="preserve">ALBUMIN SÉRUM (STATIM)                            </t>
  </si>
  <si>
    <t>81345</t>
  </si>
  <si>
    <t xml:space="preserve">AMYLÁZA                                           </t>
  </si>
  <si>
    <t>81155</t>
  </si>
  <si>
    <t xml:space="preserve">GLUKÓZA KVANTITATIVNÍ STANOVENÍ STATIM            </t>
  </si>
  <si>
    <t>81139</t>
  </si>
  <si>
    <t xml:space="preserve">VÁPNÍK CELKOVÝ STATIM                             </t>
  </si>
  <si>
    <t>91143</t>
  </si>
  <si>
    <t xml:space="preserve">STANOVENÍ PREALBUMINU                             </t>
  </si>
  <si>
    <t>81363</t>
  </si>
  <si>
    <t xml:space="preserve">BILIRUBIN KONJUGOVANÝ                             </t>
  </si>
  <si>
    <t>81625</t>
  </si>
  <si>
    <t xml:space="preserve">VÁPNÍK CELKOVÝ                                    </t>
  </si>
  <si>
    <t>81465</t>
  </si>
  <si>
    <t xml:space="preserve">HOŘČÍK                                            </t>
  </si>
  <si>
    <t>93159</t>
  </si>
  <si>
    <t xml:space="preserve">CHORIOGONADOTROPIN (HCG)                          </t>
  </si>
  <si>
    <t>81533</t>
  </si>
  <si>
    <t xml:space="preserve">LIPÁZA                                            </t>
  </si>
  <si>
    <t>81629</t>
  </si>
  <si>
    <t xml:space="preserve">VAZEBNÁ KAPACITA ŽELEZA                           </t>
  </si>
  <si>
    <t>93263</t>
  </si>
  <si>
    <t xml:space="preserve">KARBOHYDRÁT-DEFICIENTNÍ TRANSFERIN (CDT)          </t>
  </si>
  <si>
    <t>81125</t>
  </si>
  <si>
    <t xml:space="preserve">BÍLKOVINY CELKOVÉ (SÉRUM) STATIM                  </t>
  </si>
  <si>
    <t>81235</t>
  </si>
  <si>
    <t xml:space="preserve">TUMORMARKERY CA 19-9, CA 15-3, CA 72-4, CA 125    </t>
  </si>
  <si>
    <t>93145</t>
  </si>
  <si>
    <t xml:space="preserve">C-PEPTID                                          </t>
  </si>
  <si>
    <t>81355</t>
  </si>
  <si>
    <t xml:space="preserve">APOLIPOPROTEINY AI NEBO B                         </t>
  </si>
  <si>
    <t>81675</t>
  </si>
  <si>
    <t xml:space="preserve">MIKROALBUMINURIE                                  </t>
  </si>
  <si>
    <t>81423</t>
  </si>
  <si>
    <t xml:space="preserve">FOSFATÁZA ALKALICKÁ IZOENZYMY                     </t>
  </si>
  <si>
    <t>81123</t>
  </si>
  <si>
    <t xml:space="preserve">BILIRUBIN KONJUGOVANÝ STATIM                      </t>
  </si>
  <si>
    <t>81475</t>
  </si>
  <si>
    <t xml:space="preserve">CHOLINESTERÁZA                                    </t>
  </si>
  <si>
    <t>93265</t>
  </si>
  <si>
    <t>CYFRA 21-1 (NÁDOROVÝ ANTIGEN, CYTOKERATIN FRAGMENT</t>
  </si>
  <si>
    <t>93135</t>
  </si>
  <si>
    <t xml:space="preserve">MYOGLOBIN V SÉRII                                 </t>
  </si>
  <si>
    <t>81165</t>
  </si>
  <si>
    <t xml:space="preserve">KREATINKINÁZA (CK) STATIM                         </t>
  </si>
  <si>
    <t>81233</t>
  </si>
  <si>
    <t xml:space="preserve">KARBONYLHEMOGLOBIN KVANTITATIVNĚ                  </t>
  </si>
  <si>
    <t>81159</t>
  </si>
  <si>
    <t xml:space="preserve">CHOLINESTERÁZA STATIM                             </t>
  </si>
  <si>
    <t>81773</t>
  </si>
  <si>
    <t xml:space="preserve">KREATINKINÁZA IZOENZYMY CK-MB MASS                </t>
  </si>
  <si>
    <t>81775</t>
  </si>
  <si>
    <t xml:space="preserve">KVANTITATIVNÍ ANALÝZA MOCE                        </t>
  </si>
  <si>
    <t>81753</t>
  </si>
  <si>
    <t>VYŠETŘENÍ AKTIVITY BIOTINIDÁZY V RÁMCI NOVOROZENEC</t>
  </si>
  <si>
    <t>34</t>
  </si>
  <si>
    <t>809</t>
  </si>
  <si>
    <t>0002918</t>
  </si>
  <si>
    <t>MULTIHANCE</t>
  </si>
  <si>
    <t>0003132</t>
  </si>
  <si>
    <t>GADOVIST</t>
  </si>
  <si>
    <t>0022075</t>
  </si>
  <si>
    <t>IOMERON 400</t>
  </si>
  <si>
    <t>0042433</t>
  </si>
  <si>
    <t>VISIPAQUE 320 MG I/ML</t>
  </si>
  <si>
    <t>0065978</t>
  </si>
  <si>
    <t>DOTAREM</t>
  </si>
  <si>
    <t>0077024</t>
  </si>
  <si>
    <t>ULTRAVIST 300</t>
  </si>
  <si>
    <t>0151208</t>
  </si>
  <si>
    <t>0038462</t>
  </si>
  <si>
    <t>DRÁT VODÍCÍ GUIDE WIRE M</t>
  </si>
  <si>
    <t>0038482</t>
  </si>
  <si>
    <t>0038503</t>
  </si>
  <si>
    <t>SOUPRAVA ZAVÁDĚCÍ INTRODUCER</t>
  </si>
  <si>
    <t>0049439</t>
  </si>
  <si>
    <t>STENTGRAFT AORTÁLNÍ HRUDNÍ - ZENITH TX2 ZTEG-2P; T</t>
  </si>
  <si>
    <t>0053563</t>
  </si>
  <si>
    <t>KATETR DIAGNOSTICKÝ TEMPO4F,5F</t>
  </si>
  <si>
    <t>0056361</t>
  </si>
  <si>
    <t>ZAVADĚČ FLEXOR BALKIN RADIOOPÁKNÍ ZNAČKA</t>
  </si>
  <si>
    <t>0057823</t>
  </si>
  <si>
    <t>KATETR ANGIOGRAFICKÝ TORCON,PRŮMĚR 4.1 AŽ 7 FRENCH</t>
  </si>
  <si>
    <t>0057824</t>
  </si>
  <si>
    <t>0057844</t>
  </si>
  <si>
    <t>TĚLÍSKO EMBOLIZAČNÍ TORNADO</t>
  </si>
  <si>
    <t>0058463</t>
  </si>
  <si>
    <t>VODIČ DRÁTĚNÝ LUNDERQUIST EXTRA STIFF</t>
  </si>
  <si>
    <t>0058736</t>
  </si>
  <si>
    <t>TĚLÍSKO EMBOLIZAČNÍ NESTER</t>
  </si>
  <si>
    <t>0059795</t>
  </si>
  <si>
    <t>DRÁT VODÍCÍ ANGIODYN J3 FC-FS 150-0,35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</si>
  <si>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</si>
  <si>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</si>
  <si>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</si>
  <si>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</si>
  <si>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</si>
  <si>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</t>
  </si>
  <si>
    <t>0059796</t>
  </si>
  <si>
    <t>DRÁT VODÍCÍ ANGIODYN J3 SFC-FS 150-0,35</t>
  </si>
  <si>
    <t>0057846</t>
  </si>
  <si>
    <t>TĚLÍSKO EMBOLIZAČNÍ HILAL</t>
  </si>
  <si>
    <t>0038497</t>
  </si>
  <si>
    <t>KATETR ANGIOGRAFICKÝ GLIDECATH</t>
  </si>
  <si>
    <t>89113</t>
  </si>
  <si>
    <t xml:space="preserve">RTG LEBKY, CÍLENÉ SNÍMKY                          </t>
  </si>
  <si>
    <t>89117</t>
  </si>
  <si>
    <t xml:space="preserve">RTG KRKU A KRČNÍ PÁTEŘE                           </t>
  </si>
  <si>
    <t>89119</t>
  </si>
  <si>
    <t xml:space="preserve">RTG HRUDNÍ NEBO BEDERNÍ PÁTEŘE                    </t>
  </si>
  <si>
    <t>89123</t>
  </si>
  <si>
    <t xml:space="preserve">RTG PÁNVE NEBO KYČELNÍHO KLOUBU                   </t>
  </si>
  <si>
    <t>89127</t>
  </si>
  <si>
    <t xml:space="preserve">RTG KOSTÍ A KLOUBŮ KONČETIN                       </t>
  </si>
  <si>
    <t>89129</t>
  </si>
  <si>
    <t xml:space="preserve">RTG ŽEBER A STERNA                                </t>
  </si>
  <si>
    <t>89137</t>
  </si>
  <si>
    <t xml:space="preserve">RENTGENOVÉ VYŠETŘENÍ KLOUBU - DRŽENÉ SNÍMKY       </t>
  </si>
  <si>
    <t>89143</t>
  </si>
  <si>
    <t xml:space="preserve">RTG BŘICHA                                        </t>
  </si>
  <si>
    <t>89313</t>
  </si>
  <si>
    <t xml:space="preserve">PERKUTÁNNÍ PUNKCE NEBO BIOPSIE ŘÍZENÁ RDG METODOU </t>
  </si>
  <si>
    <t>89323</t>
  </si>
  <si>
    <t xml:space="preserve">TERAPEUTICKÁ EMBOLIZACE V CÉVNÍM ŘEČIŠTI         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</si>
  <si>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</si>
  <si>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</si>
  <si>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</si>
  <si>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</si>
  <si>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</si>
  <si>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 xml:space="preserve">PUNKČNÍ ANGIOGRAFIE                               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</si>
  <si>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</si>
  <si>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</si>
  <si>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</si>
  <si>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</si>
  <si>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</si>
  <si>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</si>
  <si>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</si>
  <si>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 xml:space="preserve">MR ANGIOGRAFIE                                    </t>
  </si>
  <si>
    <t>89311</t>
  </si>
  <si>
    <t xml:space="preserve">INTERVENČNÍ VÝKON ŘÍZENÝ RDG METODOU (SKIASKOPIE, </t>
  </si>
  <si>
    <t>89131</t>
  </si>
  <si>
    <t xml:space="preserve">RTG HRUDNÍKU                                      </t>
  </si>
  <si>
    <t>89615</t>
  </si>
  <si>
    <t>CT VYŠETŘENÍ S VĚTŠÍM POČTEM SKENŮ (NAD 30), BEZ P</t>
  </si>
  <si>
    <t>89725</t>
  </si>
  <si>
    <t xml:space="preserve">OPAKOVANÉ ČI DOPLŇUJÍCÍ VYŠETŘENÍ MR              </t>
  </si>
  <si>
    <t>89715</t>
  </si>
  <si>
    <t>MR ZOBRAZENÍ KRKU, HRUDNÍKU, BŘICHA, PÁNVE (VČETNĚ</t>
  </si>
  <si>
    <t>89111</t>
  </si>
  <si>
    <t xml:space="preserve">RTG PRSTŮ A ZÁPRSTNÍCH KŮSTEK RUKY NEBO NOHY      </t>
  </si>
  <si>
    <t>89125</t>
  </si>
  <si>
    <t xml:space="preserve">RTG RAMENNÍHO KLOUBU                              </t>
  </si>
  <si>
    <t>89201</t>
  </si>
  <si>
    <t>SKIASKOPIE NA OPERAČNÍM ČI ZÁKROKOVÉM SÁLE MOBILNÍ</t>
  </si>
  <si>
    <t>89145</t>
  </si>
  <si>
    <t xml:space="preserve">RTG JÍCNU                                         </t>
  </si>
  <si>
    <t>89115</t>
  </si>
  <si>
    <t xml:space="preserve">RTG LEBKY, PŘEHLEDNÉ SNÍMKY                       </t>
  </si>
  <si>
    <t>89611</t>
  </si>
  <si>
    <t xml:space="preserve">CT VYŠETŘENÍ HLAVY NEBO TĚLA NATIVNÍ A KONTRASTNÍ </t>
  </si>
  <si>
    <t>89415</t>
  </si>
  <si>
    <t>89121</t>
  </si>
  <si>
    <t xml:space="preserve">RTG KŘÍŽOVÉ KOSTI A SI KLOUBŮ                     </t>
  </si>
  <si>
    <t>89411</t>
  </si>
  <si>
    <t xml:space="preserve">PŘEHLEDNÁ  ČI SELEKTIVNÍ ANGIOGRAFIE              </t>
  </si>
  <si>
    <t>89325</t>
  </si>
  <si>
    <t>PERKUTÁNNÍ DRENÁŽ ABSCESU, CYSTY EV. JINÉ DUTINY R</t>
  </si>
  <si>
    <t>89141</t>
  </si>
  <si>
    <t>VYŠETŘENÍ DOLNÍCH KONČETIN VCELKU JEDNÍM RENTGENOV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</si>
  <si>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</si>
  <si>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</si>
  <si>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</si>
  <si>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</si>
  <si>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</si>
  <si>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</si>
  <si>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</si>
  <si>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 xml:space="preserve">UPŘESNĚNÍ TYPU SENZIBILIZACE ERYTROCYTŮ           </t>
  </si>
  <si>
    <t>22214</t>
  </si>
  <si>
    <t>SCREENING ANTIERYTROCYTÁRNÍCH PROTILÁTEK - V SÉRII</t>
  </si>
  <si>
    <t>22355</t>
  </si>
  <si>
    <t>KONZULTACE ODBORNÉHO TRANSFÚZIOLOGA - IMUNOHEMATOL</t>
  </si>
  <si>
    <t>22111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</si>
  <si>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</si>
  <si>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</si>
  <si>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</si>
  <si>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</si>
  <si>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</si>
  <si>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</si>
  <si>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</si>
  <si>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 xml:space="preserve">VYŠETŘENÍ KREVNÍ SKUPINY ABO, RH (D) V SÉRII      </t>
  </si>
  <si>
    <t>22117</t>
  </si>
  <si>
    <t>22347</t>
  </si>
  <si>
    <t>IDENTIFIKACE ANTIERYTROCYTÁRNÍCH PROTILÁTEK - SLOU</t>
  </si>
  <si>
    <t>22133</t>
  </si>
  <si>
    <t xml:space="preserve">PŘÍMÝ ANTIGLOBULINOVÝ TEST                        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</si>
  <si>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</si>
  <si>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</si>
  <si>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</si>
  <si>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</si>
  <si>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</si>
  <si>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</si>
  <si>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</si>
  <si>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</si>
  <si>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87217</t>
  </si>
  <si>
    <t>PROKRAJOVÁNÍ BLOKU (POLOSÉRIOVÉ ŘEZY) S 1-3 PREPAR</t>
  </si>
  <si>
    <t>87231</t>
  </si>
  <si>
    <t xml:space="preserve">IMUNOHISTOCHEMIE (ZA KAŽDÝ MARKER Z 1 BLOKU)      </t>
  </si>
  <si>
    <t>87431</t>
  </si>
  <si>
    <t xml:space="preserve">PREPARÁTY METODOU CYTOBLOKU - ZA KAŽDÝ PREPARÁT   </t>
  </si>
  <si>
    <t>87447</t>
  </si>
  <si>
    <t xml:space="preserve">CYTOLOGICKÉ PREPARÁTY ZHOTOVENÉ CYTOCENTRIFUGOU   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</si>
  <si>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</si>
  <si>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</si>
  <si>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</si>
  <si>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</si>
  <si>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</si>
  <si>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</si>
  <si>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</si>
  <si>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 xml:space="preserve">STANOVENÍ BIOPTICKÉ DIAGNÓZY I. STUPNĚ OBTÍŽNOSTI 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</si>
  <si>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</si>
  <si>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</si>
  <si>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</si>
  <si>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</si>
  <si>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</si>
  <si>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</si>
  <si>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</si>
  <si>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</si>
  <si>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87519</t>
  </si>
  <si>
    <t>STANOVENÍ CYTOLOGICKÉ DIAGNÓZY II. STUPNĚ OBTÍŽNOS</t>
  </si>
  <si>
    <t>40</t>
  </si>
  <si>
    <t>802</t>
  </si>
  <si>
    <t>82001</t>
  </si>
  <si>
    <t>KONZULTACE K MIKROBIOLOGICKÉMU, PARAZITOLOGICKÉMU,</t>
  </si>
  <si>
    <t>82057</t>
  </si>
  <si>
    <t xml:space="preserve">IDENTIFIKACE KMENE ORIENTAČNÍ JEDNODUCHÝM TESTEM  </t>
  </si>
  <si>
    <t>82097</t>
  </si>
  <si>
    <t>STANOVENÍ PROTILÁTEK PROTI EBV A DALŠÍM VIRŮM (CMV</t>
  </si>
  <si>
    <t>82117</t>
  </si>
  <si>
    <t>PRŮKAZ ANTIGENU VIRU (MIMO VIRY HEPATITID), BAKTER</t>
  </si>
  <si>
    <t>82131</t>
  </si>
  <si>
    <t>IDENTIFIKACE BAKTERIÁLNÍHO KMENE V KULTUŘE (POMNOŽ</t>
  </si>
  <si>
    <t>98111</t>
  </si>
  <si>
    <t xml:space="preserve">MYKOLOGICKÉ VYŠETŘENÍ KULTIVAČNÍ                  </t>
  </si>
  <si>
    <t>98117</t>
  </si>
  <si>
    <t xml:space="preserve">CÍLENÁ IDENTIFIKACE CANDIDA ALBICANS              </t>
  </si>
  <si>
    <t>82065</t>
  </si>
  <si>
    <t xml:space="preserve">STANOVENÍ CITLIVOSTI NA ATB KVANTITATIVNÍ METODOU </t>
  </si>
  <si>
    <t>82003</t>
  </si>
  <si>
    <t>TELEFONICKÁ KONZULTACE K MIKROBIOLOGICKÉMU, PARAZI</t>
  </si>
  <si>
    <t>82025</t>
  </si>
  <si>
    <t xml:space="preserve">KULTIVAČNÍ VYŠETŘENÍ NA GO                        </t>
  </si>
  <si>
    <t>82069</t>
  </si>
  <si>
    <t xml:space="preserve">STANOVENÍ PRODUKCE BETA-LAKTAMÁZY                 </t>
  </si>
  <si>
    <t>82079</t>
  </si>
  <si>
    <t>STANOVENÍ PROTILÁTEK PROTI ANTIGENŮM VIRŮ (KROMĚ H</t>
  </si>
  <si>
    <t>82063</t>
  </si>
  <si>
    <t xml:space="preserve">STANOVENÍ CITLIVOSTI NA ATB KVALITATIVNÍ METODOU  </t>
  </si>
  <si>
    <t>82083</t>
  </si>
  <si>
    <t xml:space="preserve">PRŮKAZ BAKTERIÁLNÍHO TOXINU NEBO ANTIGENU         </t>
  </si>
  <si>
    <t>82053</t>
  </si>
  <si>
    <t xml:space="preserve">MIKROSKOPICKÉ VYŠETŘENÍ NATIVNÍHO PREPARÁTU       </t>
  </si>
  <si>
    <t>82060</t>
  </si>
  <si>
    <t xml:space="preserve">ANALÝZA HMOTOVÉHO SPEKTRA                         </t>
  </si>
  <si>
    <t>82066</t>
  </si>
  <si>
    <t xml:space="preserve">STANOVENÍ CITLIVOSTI NA ATB E-TESTEM              </t>
  </si>
  <si>
    <t>41</t>
  </si>
  <si>
    <t>813</t>
  </si>
  <si>
    <t>91131</t>
  </si>
  <si>
    <t xml:space="preserve">STANOVENÍ IgA                                     </t>
  </si>
  <si>
    <t>91161</t>
  </si>
  <si>
    <t xml:space="preserve">STANOVENÍ C4 SLOŽKY KOMPLEMENTU                   </t>
  </si>
  <si>
    <t>91439</t>
  </si>
  <si>
    <t>IMUNOFENOTYPIZACE BUNĚČNÝCH SUBPOPULACÍ DLE POVRCH</t>
  </si>
  <si>
    <t>91355</t>
  </si>
  <si>
    <t xml:space="preserve">STANOVENÍ CIK METODOU PEG-IKEM                    </t>
  </si>
  <si>
    <t>91129</t>
  </si>
  <si>
    <t xml:space="preserve">STANOVENÍ IgG                                     </t>
  </si>
  <si>
    <t>91189</t>
  </si>
  <si>
    <t xml:space="preserve">STANOVENÍ IgE                                     </t>
  </si>
  <si>
    <t>91133</t>
  </si>
  <si>
    <t xml:space="preserve">STANOVENÍ IgM                                     </t>
  </si>
  <si>
    <t>91159</t>
  </si>
  <si>
    <t xml:space="preserve">STANOVENÍ C3 SLOŽKY KOMPLEMENTU                   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</si>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</sst>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20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3" xfId="0" applyFont="1" applyBorder="1" applyAlignment="1">
      <alignment horizontal="left" indent="1"/>
    </xf>
    <xf numFmtId="0" fontId="66" fillId="0" borderId="156" xfId="0" applyFont="1" applyBorder="1" applyAlignment="1">
      <alignment horizontal="left" indent="1"/>
    </xf>
    <xf numFmtId="0" fontId="66" fillId="4" borderId="153" xfId="0" applyFont="1" applyFill="1" applyBorder="1" applyAlignment="1">
      <alignment horizontal="left"/>
    </xf>
    <xf numFmtId="169" fontId="66" fillId="4" borderId="154" xfId="0" applyNumberFormat="1" applyFont="1" applyFill="1" applyBorder="1"/>
    <xf numFmtId="9" fontId="66" fillId="4" borderId="154" xfId="0" applyNumberFormat="1" applyFont="1" applyFill="1" applyBorder="1"/>
    <xf numFmtId="9" fontId="66" fillId="4" borderId="155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69" fillId="0" borderId="165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/>
    <xf numFmtId="3" fontId="69" fillId="0" borderId="164" xfId="0" applyNumberFormat="1" applyFont="1" applyBorder="1"/>
    <xf numFmtId="166" fontId="69" fillId="0" borderId="164" xfId="0" applyNumberFormat="1" applyFont="1" applyBorder="1"/>
    <xf numFmtId="166" fontId="69" fillId="0" borderId="165" xfId="0" applyNumberFormat="1" applyFont="1" applyBorder="1"/>
    <xf numFmtId="166" fontId="69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70" fillId="0" borderId="165" xfId="0" applyNumberFormat="1" applyFont="1" applyBorder="1" applyAlignment="1">
      <alignment horizontal="right"/>
    </xf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0" fontId="5" fillId="0" borderId="164" xfId="0" applyFont="1" applyBorder="1"/>
    <xf numFmtId="3" fontId="34" fillId="0" borderId="164" xfId="0" applyNumberFormat="1" applyFont="1" applyBorder="1" applyAlignment="1">
      <alignment horizontal="right"/>
    </xf>
    <xf numFmtId="166" fontId="34" fillId="0" borderId="19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49" fontId="3" fillId="0" borderId="16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3" fontId="34" fillId="0" borderId="167" xfId="0" applyNumberFormat="1" applyFont="1" applyBorder="1"/>
    <xf numFmtId="166" fontId="34" fillId="0" borderId="167" xfId="0" applyNumberFormat="1" applyFont="1" applyBorder="1"/>
    <xf numFmtId="166" fontId="34" fillId="0" borderId="168" xfId="0" applyNumberFormat="1" applyFont="1" applyBorder="1"/>
    <xf numFmtId="3" fontId="69" fillId="0" borderId="167" xfId="0" applyNumberFormat="1" applyFont="1" applyBorder="1" applyAlignment="1">
      <alignment horizontal="right"/>
    </xf>
    <xf numFmtId="166" fontId="69" fillId="0" borderId="167" xfId="0" applyNumberFormat="1" applyFont="1" applyBorder="1" applyAlignment="1">
      <alignment horizontal="right"/>
    </xf>
    <xf numFmtId="166" fontId="69" fillId="0" borderId="168" xfId="0" applyNumberFormat="1" applyFont="1" applyBorder="1" applyAlignment="1">
      <alignment horizontal="right"/>
    </xf>
    <xf numFmtId="3" fontId="5" fillId="0" borderId="167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178" fontId="5" fillId="0" borderId="167" xfId="0" applyNumberFormat="1" applyFont="1" applyBorder="1" applyAlignment="1">
      <alignment horizontal="right"/>
    </xf>
    <xf numFmtId="4" fontId="5" fillId="0" borderId="167" xfId="0" applyNumberFormat="1" applyFont="1" applyBorder="1" applyAlignment="1">
      <alignment horizontal="right"/>
    </xf>
    <xf numFmtId="0" fontId="5" fillId="0" borderId="167" xfId="0" applyFont="1" applyBorder="1"/>
    <xf numFmtId="3" fontId="5" fillId="0" borderId="167" xfId="0" applyNumberFormat="1" applyFont="1" applyBorder="1"/>
    <xf numFmtId="3" fontId="5" fillId="0" borderId="56" xfId="0" applyNumberFormat="1" applyFont="1" applyBorder="1"/>
    <xf numFmtId="3" fontId="5" fillId="0" borderId="165" xfId="0" applyNumberFormat="1" applyFont="1" applyBorder="1"/>
    <xf numFmtId="3" fontId="5" fillId="0" borderId="19" xfId="0" applyNumberFormat="1" applyFont="1" applyBorder="1"/>
    <xf numFmtId="3" fontId="5" fillId="0" borderId="168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4" xfId="0" applyNumberFormat="1" applyFont="1" applyBorder="1"/>
    <xf numFmtId="9" fontId="34" fillId="0" borderId="0" xfId="0" applyNumberFormat="1" applyFont="1" applyBorder="1"/>
    <xf numFmtId="3" fontId="34" fillId="0" borderId="163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70" xfId="0" applyNumberFormat="1" applyFont="1" applyBorder="1"/>
    <xf numFmtId="9" fontId="34" fillId="0" borderId="167" xfId="0" applyNumberFormat="1" applyFont="1" applyBorder="1"/>
    <xf numFmtId="3" fontId="11" fillId="0" borderId="162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3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71" xfId="76" applyFont="1" applyFill="1" applyBorder="1"/>
    <xf numFmtId="0" fontId="31" fillId="0" borderId="172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73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3" xfId="76" applyNumberFormat="1" applyFont="1" applyFill="1" applyBorder="1"/>
    <xf numFmtId="3" fontId="31" fillId="0" borderId="154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71" xfId="76" applyNumberFormat="1" applyFont="1" applyFill="1" applyBorder="1"/>
    <xf numFmtId="9" fontId="31" fillId="0" borderId="172" xfId="76" applyNumberFormat="1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5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0.88791450111928394</c:v>
                </c:pt>
                <c:pt idx="1">
                  <c:v>0.76629902175532527</c:v>
                </c:pt>
                <c:pt idx="2">
                  <c:v>0.75180904092194456</c:v>
                </c:pt>
                <c:pt idx="3">
                  <c:v>0.79802992993899258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4709728"/>
        <c:axId val="-69470320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0.90291386338025237</c:v>
                </c:pt>
                <c:pt idx="1">
                  <c:v>0.90291386338025237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4702656"/>
        <c:axId val="-694701024"/>
      </c:scatterChart>
      <c:catAx>
        <c:axId val="-69470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69470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47032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694709728"/>
        <c:crosses val="autoZero"/>
        <c:crossBetween val="between"/>
      </c:valAx>
      <c:valAx>
        <c:axId val="-6947026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694701024"/>
        <c:crosses val="max"/>
        <c:crossBetween val="midCat"/>
      </c:valAx>
      <c:valAx>
        <c:axId val="-6947010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6947026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0.75233644859813087</c:v>
                </c:pt>
                <c:pt idx="1">
                  <c:v>0.754813863928113</c:v>
                </c:pt>
                <c:pt idx="2">
                  <c:v>0.7663113006396588</c:v>
                </c:pt>
                <c:pt idx="3">
                  <c:v>0.77167277167277171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4697216"/>
        <c:axId val="-69469667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4696128"/>
        <c:axId val="-831883344"/>
      </c:scatterChart>
      <c:catAx>
        <c:axId val="-69469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69469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46966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694697216"/>
        <c:crosses val="autoZero"/>
        <c:crossBetween val="between"/>
      </c:valAx>
      <c:valAx>
        <c:axId val="-6946961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31883344"/>
        <c:crosses val="max"/>
        <c:crossBetween val="midCat"/>
      </c:valAx>
      <c:valAx>
        <c:axId val="-83188334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69469612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112" tableBorderDxfId="111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51" totalsRowShown="0">
  <autoFilter ref="C3:S5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1378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2165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2166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2197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4086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4105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4116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4244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4245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5395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5613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6049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1378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91</v>
      </c>
      <c r="G3" s="47">
        <f>SUBTOTAL(9,G6:G1048576)</f>
        <v>4455.6900000000005</v>
      </c>
      <c r="H3" s="48">
        <f>IF(M3=0,0,G3/M3)</f>
        <v>2.3913185362422873E-2</v>
      </c>
      <c r="I3" s="47">
        <f>SUBTOTAL(9,I6:I1048576)</f>
        <v>1026.8000000000002</v>
      </c>
      <c r="J3" s="47">
        <f>SUBTOTAL(9,J6:J1048576)</f>
        <v>181872.05899999992</v>
      </c>
      <c r="K3" s="48">
        <f>IF(M3=0,0,J3/M3)</f>
        <v>0.97608681463757729</v>
      </c>
      <c r="L3" s="47">
        <f>SUBTOTAL(9,L6:L1048576)</f>
        <v>1117.8000000000002</v>
      </c>
      <c r="M3" s="49">
        <f>SUBTOTAL(9,M6:M1048576)</f>
        <v>186327.74899999989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590</v>
      </c>
      <c r="B6" s="741" t="s">
        <v>1142</v>
      </c>
      <c r="C6" s="741" t="s">
        <v>1143</v>
      </c>
      <c r="D6" s="741" t="s">
        <v>663</v>
      </c>
      <c r="E6" s="741" t="s">
        <v>1144</v>
      </c>
      <c r="F6" s="745"/>
      <c r="G6" s="745"/>
      <c r="H6" s="765">
        <v>0</v>
      </c>
      <c r="I6" s="745">
        <v>13</v>
      </c>
      <c r="J6" s="745">
        <v>215.62000000000006</v>
      </c>
      <c r="K6" s="765">
        <v>1</v>
      </c>
      <c r="L6" s="745">
        <v>13</v>
      </c>
      <c r="M6" s="746">
        <v>215.62000000000006</v>
      </c>
    </row>
    <row r="7" spans="1:13" ht="14.4" customHeight="1" x14ac:dyDescent="0.3">
      <c r="A7" s="747" t="s">
        <v>590</v>
      </c>
      <c r="B7" s="748" t="s">
        <v>1145</v>
      </c>
      <c r="C7" s="748" t="s">
        <v>1146</v>
      </c>
      <c r="D7" s="748" t="s">
        <v>686</v>
      </c>
      <c r="E7" s="748" t="s">
        <v>1147</v>
      </c>
      <c r="F7" s="752"/>
      <c r="G7" s="752"/>
      <c r="H7" s="766">
        <v>0</v>
      </c>
      <c r="I7" s="752">
        <v>2</v>
      </c>
      <c r="J7" s="752">
        <v>132.68000000000004</v>
      </c>
      <c r="K7" s="766">
        <v>1</v>
      </c>
      <c r="L7" s="752">
        <v>2</v>
      </c>
      <c r="M7" s="753">
        <v>132.68000000000004</v>
      </c>
    </row>
    <row r="8" spans="1:13" ht="14.4" customHeight="1" x14ac:dyDescent="0.3">
      <c r="A8" s="747" t="s">
        <v>590</v>
      </c>
      <c r="B8" s="748" t="s">
        <v>1148</v>
      </c>
      <c r="C8" s="748" t="s">
        <v>1149</v>
      </c>
      <c r="D8" s="748" t="s">
        <v>1150</v>
      </c>
      <c r="E8" s="748" t="s">
        <v>1151</v>
      </c>
      <c r="F8" s="752"/>
      <c r="G8" s="752"/>
      <c r="H8" s="766">
        <v>0</v>
      </c>
      <c r="I8" s="752">
        <v>2</v>
      </c>
      <c r="J8" s="752">
        <v>1259.3200000000002</v>
      </c>
      <c r="K8" s="766">
        <v>1</v>
      </c>
      <c r="L8" s="752">
        <v>2</v>
      </c>
      <c r="M8" s="753">
        <v>1259.3200000000002</v>
      </c>
    </row>
    <row r="9" spans="1:13" ht="14.4" customHeight="1" x14ac:dyDescent="0.3">
      <c r="A9" s="747" t="s">
        <v>590</v>
      </c>
      <c r="B9" s="748" t="s">
        <v>1152</v>
      </c>
      <c r="C9" s="748" t="s">
        <v>1153</v>
      </c>
      <c r="D9" s="748" t="s">
        <v>1154</v>
      </c>
      <c r="E9" s="748" t="s">
        <v>1155</v>
      </c>
      <c r="F9" s="752"/>
      <c r="G9" s="752"/>
      <c r="H9" s="766">
        <v>0</v>
      </c>
      <c r="I9" s="752">
        <v>1</v>
      </c>
      <c r="J9" s="752">
        <v>671.91</v>
      </c>
      <c r="K9" s="766">
        <v>1</v>
      </c>
      <c r="L9" s="752">
        <v>1</v>
      </c>
      <c r="M9" s="753">
        <v>671.91</v>
      </c>
    </row>
    <row r="10" spans="1:13" ht="14.4" customHeight="1" x14ac:dyDescent="0.3">
      <c r="A10" s="747" t="s">
        <v>590</v>
      </c>
      <c r="B10" s="748" t="s">
        <v>1156</v>
      </c>
      <c r="C10" s="748" t="s">
        <v>1157</v>
      </c>
      <c r="D10" s="748" t="s">
        <v>1158</v>
      </c>
      <c r="E10" s="748" t="s">
        <v>1155</v>
      </c>
      <c r="F10" s="752"/>
      <c r="G10" s="752"/>
      <c r="H10" s="766">
        <v>0</v>
      </c>
      <c r="I10" s="752">
        <v>2</v>
      </c>
      <c r="J10" s="752">
        <v>2091.62</v>
      </c>
      <c r="K10" s="766">
        <v>1</v>
      </c>
      <c r="L10" s="752">
        <v>2</v>
      </c>
      <c r="M10" s="753">
        <v>2091.62</v>
      </c>
    </row>
    <row r="11" spans="1:13" ht="14.4" customHeight="1" x14ac:dyDescent="0.3">
      <c r="A11" s="747" t="s">
        <v>590</v>
      </c>
      <c r="B11" s="748" t="s">
        <v>1159</v>
      </c>
      <c r="C11" s="748" t="s">
        <v>1160</v>
      </c>
      <c r="D11" s="748" t="s">
        <v>716</v>
      </c>
      <c r="E11" s="748" t="s">
        <v>1161</v>
      </c>
      <c r="F11" s="752"/>
      <c r="G11" s="752"/>
      <c r="H11" s="766">
        <v>0</v>
      </c>
      <c r="I11" s="752">
        <v>15</v>
      </c>
      <c r="J11" s="752">
        <v>49500</v>
      </c>
      <c r="K11" s="766">
        <v>1</v>
      </c>
      <c r="L11" s="752">
        <v>15</v>
      </c>
      <c r="M11" s="753">
        <v>49500</v>
      </c>
    </row>
    <row r="12" spans="1:13" ht="14.4" customHeight="1" x14ac:dyDescent="0.3">
      <c r="A12" s="747" t="s">
        <v>590</v>
      </c>
      <c r="B12" s="748" t="s">
        <v>1159</v>
      </c>
      <c r="C12" s="748" t="s">
        <v>1162</v>
      </c>
      <c r="D12" s="748" t="s">
        <v>718</v>
      </c>
      <c r="E12" s="748" t="s">
        <v>1163</v>
      </c>
      <c r="F12" s="752"/>
      <c r="G12" s="752"/>
      <c r="H12" s="766">
        <v>0</v>
      </c>
      <c r="I12" s="752">
        <v>10</v>
      </c>
      <c r="J12" s="752">
        <v>6306.6</v>
      </c>
      <c r="K12" s="766">
        <v>1</v>
      </c>
      <c r="L12" s="752">
        <v>10</v>
      </c>
      <c r="M12" s="753">
        <v>6306.6</v>
      </c>
    </row>
    <row r="13" spans="1:13" ht="14.4" customHeight="1" x14ac:dyDescent="0.3">
      <c r="A13" s="747" t="s">
        <v>590</v>
      </c>
      <c r="B13" s="748" t="s">
        <v>1159</v>
      </c>
      <c r="C13" s="748" t="s">
        <v>1164</v>
      </c>
      <c r="D13" s="748" t="s">
        <v>718</v>
      </c>
      <c r="E13" s="748" t="s">
        <v>1165</v>
      </c>
      <c r="F13" s="752"/>
      <c r="G13" s="752"/>
      <c r="H13" s="766">
        <v>0</v>
      </c>
      <c r="I13" s="752">
        <v>4</v>
      </c>
      <c r="J13" s="752">
        <v>1635.8</v>
      </c>
      <c r="K13" s="766">
        <v>1</v>
      </c>
      <c r="L13" s="752">
        <v>4</v>
      </c>
      <c r="M13" s="753">
        <v>1635.8</v>
      </c>
    </row>
    <row r="14" spans="1:13" ht="14.4" customHeight="1" x14ac:dyDescent="0.3">
      <c r="A14" s="747" t="s">
        <v>590</v>
      </c>
      <c r="B14" s="748" t="s">
        <v>1166</v>
      </c>
      <c r="C14" s="748" t="s">
        <v>1167</v>
      </c>
      <c r="D14" s="748" t="s">
        <v>1168</v>
      </c>
      <c r="E14" s="748" t="s">
        <v>1169</v>
      </c>
      <c r="F14" s="752"/>
      <c r="G14" s="752"/>
      <c r="H14" s="766">
        <v>0</v>
      </c>
      <c r="I14" s="752">
        <v>1</v>
      </c>
      <c r="J14" s="752">
        <v>69.55000000000004</v>
      </c>
      <c r="K14" s="766">
        <v>1</v>
      </c>
      <c r="L14" s="752">
        <v>1</v>
      </c>
      <c r="M14" s="753">
        <v>69.55000000000004</v>
      </c>
    </row>
    <row r="15" spans="1:13" ht="14.4" customHeight="1" x14ac:dyDescent="0.3">
      <c r="A15" s="747" t="s">
        <v>590</v>
      </c>
      <c r="B15" s="748" t="s">
        <v>1170</v>
      </c>
      <c r="C15" s="748" t="s">
        <v>1171</v>
      </c>
      <c r="D15" s="748" t="s">
        <v>879</v>
      </c>
      <c r="E15" s="748" t="s">
        <v>1172</v>
      </c>
      <c r="F15" s="752"/>
      <c r="G15" s="752"/>
      <c r="H15" s="766">
        <v>0</v>
      </c>
      <c r="I15" s="752">
        <v>2</v>
      </c>
      <c r="J15" s="752">
        <v>124.58</v>
      </c>
      <c r="K15" s="766">
        <v>1</v>
      </c>
      <c r="L15" s="752">
        <v>2</v>
      </c>
      <c r="M15" s="753">
        <v>124.58</v>
      </c>
    </row>
    <row r="16" spans="1:13" ht="14.4" customHeight="1" x14ac:dyDescent="0.3">
      <c r="A16" s="747" t="s">
        <v>590</v>
      </c>
      <c r="B16" s="748" t="s">
        <v>1173</v>
      </c>
      <c r="C16" s="748" t="s">
        <v>1174</v>
      </c>
      <c r="D16" s="748" t="s">
        <v>723</v>
      </c>
      <c r="E16" s="748" t="s">
        <v>724</v>
      </c>
      <c r="F16" s="752"/>
      <c r="G16" s="752"/>
      <c r="H16" s="766">
        <v>0</v>
      </c>
      <c r="I16" s="752">
        <v>2</v>
      </c>
      <c r="J16" s="752">
        <v>80.78</v>
      </c>
      <c r="K16" s="766">
        <v>1</v>
      </c>
      <c r="L16" s="752">
        <v>2</v>
      </c>
      <c r="M16" s="753">
        <v>80.78</v>
      </c>
    </row>
    <row r="17" spans="1:13" ht="14.4" customHeight="1" x14ac:dyDescent="0.3">
      <c r="A17" s="747" t="s">
        <v>590</v>
      </c>
      <c r="B17" s="748" t="s">
        <v>1173</v>
      </c>
      <c r="C17" s="748" t="s">
        <v>1175</v>
      </c>
      <c r="D17" s="748" t="s">
        <v>721</v>
      </c>
      <c r="E17" s="748" t="s">
        <v>1176</v>
      </c>
      <c r="F17" s="752"/>
      <c r="G17" s="752"/>
      <c r="H17" s="766">
        <v>0</v>
      </c>
      <c r="I17" s="752">
        <v>2</v>
      </c>
      <c r="J17" s="752">
        <v>115.54000000000002</v>
      </c>
      <c r="K17" s="766">
        <v>1</v>
      </c>
      <c r="L17" s="752">
        <v>2</v>
      </c>
      <c r="M17" s="753">
        <v>115.54000000000002</v>
      </c>
    </row>
    <row r="18" spans="1:13" ht="14.4" customHeight="1" x14ac:dyDescent="0.3">
      <c r="A18" s="747" t="s">
        <v>590</v>
      </c>
      <c r="B18" s="748" t="s">
        <v>1177</v>
      </c>
      <c r="C18" s="748" t="s">
        <v>1178</v>
      </c>
      <c r="D18" s="748" t="s">
        <v>735</v>
      </c>
      <c r="E18" s="748" t="s">
        <v>1179</v>
      </c>
      <c r="F18" s="752"/>
      <c r="G18" s="752"/>
      <c r="H18" s="766">
        <v>0</v>
      </c>
      <c r="I18" s="752">
        <v>4</v>
      </c>
      <c r="J18" s="752">
        <v>226.40999999999997</v>
      </c>
      <c r="K18" s="766">
        <v>1</v>
      </c>
      <c r="L18" s="752">
        <v>4</v>
      </c>
      <c r="M18" s="753">
        <v>226.40999999999997</v>
      </c>
    </row>
    <row r="19" spans="1:13" ht="14.4" customHeight="1" x14ac:dyDescent="0.3">
      <c r="A19" s="747" t="s">
        <v>590</v>
      </c>
      <c r="B19" s="748" t="s">
        <v>1177</v>
      </c>
      <c r="C19" s="748" t="s">
        <v>1180</v>
      </c>
      <c r="D19" s="748" t="s">
        <v>735</v>
      </c>
      <c r="E19" s="748" t="s">
        <v>1181</v>
      </c>
      <c r="F19" s="752"/>
      <c r="G19" s="752"/>
      <c r="H19" s="766">
        <v>0</v>
      </c>
      <c r="I19" s="752">
        <v>2</v>
      </c>
      <c r="J19" s="752">
        <v>136.74</v>
      </c>
      <c r="K19" s="766">
        <v>1</v>
      </c>
      <c r="L19" s="752">
        <v>2</v>
      </c>
      <c r="M19" s="753">
        <v>136.74</v>
      </c>
    </row>
    <row r="20" spans="1:13" ht="14.4" customHeight="1" x14ac:dyDescent="0.3">
      <c r="A20" s="747" t="s">
        <v>590</v>
      </c>
      <c r="B20" s="748" t="s">
        <v>1182</v>
      </c>
      <c r="C20" s="748" t="s">
        <v>1183</v>
      </c>
      <c r="D20" s="748" t="s">
        <v>1184</v>
      </c>
      <c r="E20" s="748" t="s">
        <v>1185</v>
      </c>
      <c r="F20" s="752"/>
      <c r="G20" s="752"/>
      <c r="H20" s="766">
        <v>0</v>
      </c>
      <c r="I20" s="752">
        <v>1</v>
      </c>
      <c r="J20" s="752">
        <v>291.64999999999986</v>
      </c>
      <c r="K20" s="766">
        <v>1</v>
      </c>
      <c r="L20" s="752">
        <v>1</v>
      </c>
      <c r="M20" s="753">
        <v>291.64999999999986</v>
      </c>
    </row>
    <row r="21" spans="1:13" ht="14.4" customHeight="1" x14ac:dyDescent="0.3">
      <c r="A21" s="747" t="s">
        <v>590</v>
      </c>
      <c r="B21" s="748" t="s">
        <v>1186</v>
      </c>
      <c r="C21" s="748" t="s">
        <v>1187</v>
      </c>
      <c r="D21" s="748" t="s">
        <v>1188</v>
      </c>
      <c r="E21" s="748" t="s">
        <v>1189</v>
      </c>
      <c r="F21" s="752"/>
      <c r="G21" s="752"/>
      <c r="H21" s="766">
        <v>0</v>
      </c>
      <c r="I21" s="752">
        <v>1</v>
      </c>
      <c r="J21" s="752">
        <v>27.929999999999996</v>
      </c>
      <c r="K21" s="766">
        <v>1</v>
      </c>
      <c r="L21" s="752">
        <v>1</v>
      </c>
      <c r="M21" s="753">
        <v>27.929999999999996</v>
      </c>
    </row>
    <row r="22" spans="1:13" ht="14.4" customHeight="1" x14ac:dyDescent="0.3">
      <c r="A22" s="747" t="s">
        <v>590</v>
      </c>
      <c r="B22" s="748" t="s">
        <v>1190</v>
      </c>
      <c r="C22" s="748" t="s">
        <v>1191</v>
      </c>
      <c r="D22" s="748" t="s">
        <v>1192</v>
      </c>
      <c r="E22" s="748" t="s">
        <v>1193</v>
      </c>
      <c r="F22" s="752"/>
      <c r="G22" s="752"/>
      <c r="H22" s="766">
        <v>0</v>
      </c>
      <c r="I22" s="752">
        <v>1</v>
      </c>
      <c r="J22" s="752">
        <v>25.880000000000003</v>
      </c>
      <c r="K22" s="766">
        <v>1</v>
      </c>
      <c r="L22" s="752">
        <v>1</v>
      </c>
      <c r="M22" s="753">
        <v>25.880000000000003</v>
      </c>
    </row>
    <row r="23" spans="1:13" ht="14.4" customHeight="1" x14ac:dyDescent="0.3">
      <c r="A23" s="747" t="s">
        <v>590</v>
      </c>
      <c r="B23" s="748" t="s">
        <v>1190</v>
      </c>
      <c r="C23" s="748" t="s">
        <v>1194</v>
      </c>
      <c r="D23" s="748" t="s">
        <v>1195</v>
      </c>
      <c r="E23" s="748" t="s">
        <v>1196</v>
      </c>
      <c r="F23" s="752">
        <v>1</v>
      </c>
      <c r="G23" s="752">
        <v>35.399999999999991</v>
      </c>
      <c r="H23" s="766">
        <v>1</v>
      </c>
      <c r="I23" s="752"/>
      <c r="J23" s="752"/>
      <c r="K23" s="766">
        <v>0</v>
      </c>
      <c r="L23" s="752">
        <v>1</v>
      </c>
      <c r="M23" s="753">
        <v>35.399999999999991</v>
      </c>
    </row>
    <row r="24" spans="1:13" ht="14.4" customHeight="1" x14ac:dyDescent="0.3">
      <c r="A24" s="747" t="s">
        <v>590</v>
      </c>
      <c r="B24" s="748" t="s">
        <v>1197</v>
      </c>
      <c r="C24" s="748" t="s">
        <v>1198</v>
      </c>
      <c r="D24" s="748" t="s">
        <v>1199</v>
      </c>
      <c r="E24" s="748" t="s">
        <v>1200</v>
      </c>
      <c r="F24" s="752"/>
      <c r="G24" s="752"/>
      <c r="H24" s="766">
        <v>0</v>
      </c>
      <c r="I24" s="752">
        <v>1</v>
      </c>
      <c r="J24" s="752">
        <v>8.7000000000000028</v>
      </c>
      <c r="K24" s="766">
        <v>1</v>
      </c>
      <c r="L24" s="752">
        <v>1</v>
      </c>
      <c r="M24" s="753">
        <v>8.7000000000000028</v>
      </c>
    </row>
    <row r="25" spans="1:13" ht="14.4" customHeight="1" x14ac:dyDescent="0.3">
      <c r="A25" s="747" t="s">
        <v>590</v>
      </c>
      <c r="B25" s="748" t="s">
        <v>1201</v>
      </c>
      <c r="C25" s="748" t="s">
        <v>1202</v>
      </c>
      <c r="D25" s="748" t="s">
        <v>1203</v>
      </c>
      <c r="E25" s="748" t="s">
        <v>1204</v>
      </c>
      <c r="F25" s="752"/>
      <c r="G25" s="752"/>
      <c r="H25" s="766">
        <v>0</v>
      </c>
      <c r="I25" s="752">
        <v>1</v>
      </c>
      <c r="J25" s="752">
        <v>32.33</v>
      </c>
      <c r="K25" s="766">
        <v>1</v>
      </c>
      <c r="L25" s="752">
        <v>1</v>
      </c>
      <c r="M25" s="753">
        <v>32.33</v>
      </c>
    </row>
    <row r="26" spans="1:13" ht="14.4" customHeight="1" x14ac:dyDescent="0.3">
      <c r="A26" s="747" t="s">
        <v>590</v>
      </c>
      <c r="B26" s="748" t="s">
        <v>1205</v>
      </c>
      <c r="C26" s="748" t="s">
        <v>1206</v>
      </c>
      <c r="D26" s="748" t="s">
        <v>1207</v>
      </c>
      <c r="E26" s="748" t="s">
        <v>1208</v>
      </c>
      <c r="F26" s="752"/>
      <c r="G26" s="752"/>
      <c r="H26" s="766">
        <v>0</v>
      </c>
      <c r="I26" s="752">
        <v>1</v>
      </c>
      <c r="J26" s="752">
        <v>162.83000000000004</v>
      </c>
      <c r="K26" s="766">
        <v>1</v>
      </c>
      <c r="L26" s="752">
        <v>1</v>
      </c>
      <c r="M26" s="753">
        <v>162.83000000000004</v>
      </c>
    </row>
    <row r="27" spans="1:13" ht="14.4" customHeight="1" x14ac:dyDescent="0.3">
      <c r="A27" s="747" t="s">
        <v>590</v>
      </c>
      <c r="B27" s="748" t="s">
        <v>1209</v>
      </c>
      <c r="C27" s="748" t="s">
        <v>1210</v>
      </c>
      <c r="D27" s="748" t="s">
        <v>835</v>
      </c>
      <c r="E27" s="748" t="s">
        <v>1193</v>
      </c>
      <c r="F27" s="752"/>
      <c r="G27" s="752"/>
      <c r="H27" s="766">
        <v>0</v>
      </c>
      <c r="I27" s="752">
        <v>1</v>
      </c>
      <c r="J27" s="752">
        <v>86.090000000000046</v>
      </c>
      <c r="K27" s="766">
        <v>1</v>
      </c>
      <c r="L27" s="752">
        <v>1</v>
      </c>
      <c r="M27" s="753">
        <v>86.090000000000046</v>
      </c>
    </row>
    <row r="28" spans="1:13" ht="14.4" customHeight="1" x14ac:dyDescent="0.3">
      <c r="A28" s="747" t="s">
        <v>590</v>
      </c>
      <c r="B28" s="748" t="s">
        <v>1209</v>
      </c>
      <c r="C28" s="748" t="s">
        <v>1211</v>
      </c>
      <c r="D28" s="748" t="s">
        <v>835</v>
      </c>
      <c r="E28" s="748" t="s">
        <v>1212</v>
      </c>
      <c r="F28" s="752"/>
      <c r="G28" s="752"/>
      <c r="H28" s="766">
        <v>0</v>
      </c>
      <c r="I28" s="752">
        <v>1</v>
      </c>
      <c r="J28" s="752">
        <v>219.59</v>
      </c>
      <c r="K28" s="766">
        <v>1</v>
      </c>
      <c r="L28" s="752">
        <v>1</v>
      </c>
      <c r="M28" s="753">
        <v>219.59</v>
      </c>
    </row>
    <row r="29" spans="1:13" ht="14.4" customHeight="1" x14ac:dyDescent="0.3">
      <c r="A29" s="747" t="s">
        <v>590</v>
      </c>
      <c r="B29" s="748" t="s">
        <v>1209</v>
      </c>
      <c r="C29" s="748" t="s">
        <v>1213</v>
      </c>
      <c r="D29" s="748" t="s">
        <v>836</v>
      </c>
      <c r="E29" s="748" t="s">
        <v>1214</v>
      </c>
      <c r="F29" s="752"/>
      <c r="G29" s="752"/>
      <c r="H29" s="766">
        <v>0</v>
      </c>
      <c r="I29" s="752">
        <v>1</v>
      </c>
      <c r="J29" s="752">
        <v>162.79</v>
      </c>
      <c r="K29" s="766">
        <v>1</v>
      </c>
      <c r="L29" s="752">
        <v>1</v>
      </c>
      <c r="M29" s="753">
        <v>162.79</v>
      </c>
    </row>
    <row r="30" spans="1:13" ht="14.4" customHeight="1" x14ac:dyDescent="0.3">
      <c r="A30" s="747" t="s">
        <v>590</v>
      </c>
      <c r="B30" s="748" t="s">
        <v>1215</v>
      </c>
      <c r="C30" s="748" t="s">
        <v>1216</v>
      </c>
      <c r="D30" s="748" t="s">
        <v>1217</v>
      </c>
      <c r="E30" s="748" t="s">
        <v>1218</v>
      </c>
      <c r="F30" s="752"/>
      <c r="G30" s="752"/>
      <c r="H30" s="766">
        <v>0</v>
      </c>
      <c r="I30" s="752">
        <v>1</v>
      </c>
      <c r="J30" s="752">
        <v>185.26000000000002</v>
      </c>
      <c r="K30" s="766">
        <v>1</v>
      </c>
      <c r="L30" s="752">
        <v>1</v>
      </c>
      <c r="M30" s="753">
        <v>185.26000000000002</v>
      </c>
    </row>
    <row r="31" spans="1:13" ht="14.4" customHeight="1" x14ac:dyDescent="0.3">
      <c r="A31" s="747" t="s">
        <v>590</v>
      </c>
      <c r="B31" s="748" t="s">
        <v>1219</v>
      </c>
      <c r="C31" s="748" t="s">
        <v>1220</v>
      </c>
      <c r="D31" s="748" t="s">
        <v>1221</v>
      </c>
      <c r="E31" s="748" t="s">
        <v>1222</v>
      </c>
      <c r="F31" s="752"/>
      <c r="G31" s="752"/>
      <c r="H31" s="766">
        <v>0</v>
      </c>
      <c r="I31" s="752">
        <v>1</v>
      </c>
      <c r="J31" s="752">
        <v>104.05999999999999</v>
      </c>
      <c r="K31" s="766">
        <v>1</v>
      </c>
      <c r="L31" s="752">
        <v>1</v>
      </c>
      <c r="M31" s="753">
        <v>104.05999999999999</v>
      </c>
    </row>
    <row r="32" spans="1:13" ht="14.4" customHeight="1" x14ac:dyDescent="0.3">
      <c r="A32" s="747" t="s">
        <v>590</v>
      </c>
      <c r="B32" s="748" t="s">
        <v>1219</v>
      </c>
      <c r="C32" s="748" t="s">
        <v>1223</v>
      </c>
      <c r="D32" s="748" t="s">
        <v>1221</v>
      </c>
      <c r="E32" s="748" t="s">
        <v>1224</v>
      </c>
      <c r="F32" s="752"/>
      <c r="G32" s="752"/>
      <c r="H32" s="766">
        <v>0</v>
      </c>
      <c r="I32" s="752">
        <v>3</v>
      </c>
      <c r="J32" s="752">
        <v>208.18</v>
      </c>
      <c r="K32" s="766">
        <v>1</v>
      </c>
      <c r="L32" s="752">
        <v>3</v>
      </c>
      <c r="M32" s="753">
        <v>208.18</v>
      </c>
    </row>
    <row r="33" spans="1:13" ht="14.4" customHeight="1" x14ac:dyDescent="0.3">
      <c r="A33" s="747" t="s">
        <v>590</v>
      </c>
      <c r="B33" s="748" t="s">
        <v>1219</v>
      </c>
      <c r="C33" s="748" t="s">
        <v>1225</v>
      </c>
      <c r="D33" s="748" t="s">
        <v>1221</v>
      </c>
      <c r="E33" s="748" t="s">
        <v>1226</v>
      </c>
      <c r="F33" s="752"/>
      <c r="G33" s="752"/>
      <c r="H33" s="766">
        <v>0</v>
      </c>
      <c r="I33" s="752">
        <v>1</v>
      </c>
      <c r="J33" s="752">
        <v>209.32000000000005</v>
      </c>
      <c r="K33" s="766">
        <v>1</v>
      </c>
      <c r="L33" s="752">
        <v>1</v>
      </c>
      <c r="M33" s="753">
        <v>209.32000000000005</v>
      </c>
    </row>
    <row r="34" spans="1:13" ht="14.4" customHeight="1" x14ac:dyDescent="0.3">
      <c r="A34" s="747" t="s">
        <v>590</v>
      </c>
      <c r="B34" s="748" t="s">
        <v>1227</v>
      </c>
      <c r="C34" s="748" t="s">
        <v>1228</v>
      </c>
      <c r="D34" s="748" t="s">
        <v>848</v>
      </c>
      <c r="E34" s="748" t="s">
        <v>1229</v>
      </c>
      <c r="F34" s="752"/>
      <c r="G34" s="752"/>
      <c r="H34" s="766">
        <v>0</v>
      </c>
      <c r="I34" s="752">
        <v>5</v>
      </c>
      <c r="J34" s="752">
        <v>429.45</v>
      </c>
      <c r="K34" s="766">
        <v>1</v>
      </c>
      <c r="L34" s="752">
        <v>5</v>
      </c>
      <c r="M34" s="753">
        <v>429.45</v>
      </c>
    </row>
    <row r="35" spans="1:13" ht="14.4" customHeight="1" x14ac:dyDescent="0.3">
      <c r="A35" s="747" t="s">
        <v>590</v>
      </c>
      <c r="B35" s="748" t="s">
        <v>1230</v>
      </c>
      <c r="C35" s="748" t="s">
        <v>1231</v>
      </c>
      <c r="D35" s="748" t="s">
        <v>1232</v>
      </c>
      <c r="E35" s="748" t="s">
        <v>1233</v>
      </c>
      <c r="F35" s="752"/>
      <c r="G35" s="752"/>
      <c r="H35" s="766">
        <v>0</v>
      </c>
      <c r="I35" s="752">
        <v>1</v>
      </c>
      <c r="J35" s="752">
        <v>92.2</v>
      </c>
      <c r="K35" s="766">
        <v>1</v>
      </c>
      <c r="L35" s="752">
        <v>1</v>
      </c>
      <c r="M35" s="753">
        <v>92.2</v>
      </c>
    </row>
    <row r="36" spans="1:13" ht="14.4" customHeight="1" x14ac:dyDescent="0.3">
      <c r="A36" s="747" t="s">
        <v>590</v>
      </c>
      <c r="B36" s="748" t="s">
        <v>1230</v>
      </c>
      <c r="C36" s="748" t="s">
        <v>1234</v>
      </c>
      <c r="D36" s="748" t="s">
        <v>1232</v>
      </c>
      <c r="E36" s="748" t="s">
        <v>1235</v>
      </c>
      <c r="F36" s="752"/>
      <c r="G36" s="752"/>
      <c r="H36" s="766">
        <v>0</v>
      </c>
      <c r="I36" s="752">
        <v>2</v>
      </c>
      <c r="J36" s="752">
        <v>188.55000000000004</v>
      </c>
      <c r="K36" s="766">
        <v>1</v>
      </c>
      <c r="L36" s="752">
        <v>2</v>
      </c>
      <c r="M36" s="753">
        <v>188.55000000000004</v>
      </c>
    </row>
    <row r="37" spans="1:13" ht="14.4" customHeight="1" x14ac:dyDescent="0.3">
      <c r="A37" s="747" t="s">
        <v>590</v>
      </c>
      <c r="B37" s="748" t="s">
        <v>1236</v>
      </c>
      <c r="C37" s="748" t="s">
        <v>1237</v>
      </c>
      <c r="D37" s="748" t="s">
        <v>888</v>
      </c>
      <c r="E37" s="748" t="s">
        <v>1238</v>
      </c>
      <c r="F37" s="752"/>
      <c r="G37" s="752"/>
      <c r="H37" s="766">
        <v>0</v>
      </c>
      <c r="I37" s="752">
        <v>4</v>
      </c>
      <c r="J37" s="752">
        <v>665.27</v>
      </c>
      <c r="K37" s="766">
        <v>1</v>
      </c>
      <c r="L37" s="752">
        <v>4</v>
      </c>
      <c r="M37" s="753">
        <v>665.27</v>
      </c>
    </row>
    <row r="38" spans="1:13" ht="14.4" customHeight="1" x14ac:dyDescent="0.3">
      <c r="A38" s="747" t="s">
        <v>590</v>
      </c>
      <c r="B38" s="748" t="s">
        <v>1236</v>
      </c>
      <c r="C38" s="748" t="s">
        <v>1239</v>
      </c>
      <c r="D38" s="748" t="s">
        <v>1240</v>
      </c>
      <c r="E38" s="748" t="s">
        <v>1241</v>
      </c>
      <c r="F38" s="752"/>
      <c r="G38" s="752"/>
      <c r="H38" s="766">
        <v>0</v>
      </c>
      <c r="I38" s="752">
        <v>2</v>
      </c>
      <c r="J38" s="752">
        <v>222.62000000000006</v>
      </c>
      <c r="K38" s="766">
        <v>1</v>
      </c>
      <c r="L38" s="752">
        <v>2</v>
      </c>
      <c r="M38" s="753">
        <v>222.62000000000006</v>
      </c>
    </row>
    <row r="39" spans="1:13" ht="14.4" customHeight="1" x14ac:dyDescent="0.3">
      <c r="A39" s="747" t="s">
        <v>590</v>
      </c>
      <c r="B39" s="748" t="s">
        <v>1242</v>
      </c>
      <c r="C39" s="748" t="s">
        <v>1243</v>
      </c>
      <c r="D39" s="748" t="s">
        <v>1244</v>
      </c>
      <c r="E39" s="748" t="s">
        <v>1245</v>
      </c>
      <c r="F39" s="752"/>
      <c r="G39" s="752"/>
      <c r="H39" s="766">
        <v>0</v>
      </c>
      <c r="I39" s="752">
        <v>9.8000000000000007</v>
      </c>
      <c r="J39" s="752">
        <v>4495.26</v>
      </c>
      <c r="K39" s="766">
        <v>1</v>
      </c>
      <c r="L39" s="752">
        <v>9.8000000000000007</v>
      </c>
      <c r="M39" s="753">
        <v>4495.26</v>
      </c>
    </row>
    <row r="40" spans="1:13" ht="14.4" customHeight="1" x14ac:dyDescent="0.3">
      <c r="A40" s="747" t="s">
        <v>590</v>
      </c>
      <c r="B40" s="748" t="s">
        <v>1246</v>
      </c>
      <c r="C40" s="748" t="s">
        <v>1247</v>
      </c>
      <c r="D40" s="748" t="s">
        <v>1248</v>
      </c>
      <c r="E40" s="748" t="s">
        <v>1249</v>
      </c>
      <c r="F40" s="752"/>
      <c r="G40" s="752"/>
      <c r="H40" s="766">
        <v>0</v>
      </c>
      <c r="I40" s="752">
        <v>7</v>
      </c>
      <c r="J40" s="752">
        <v>1429.1899999999996</v>
      </c>
      <c r="K40" s="766">
        <v>1</v>
      </c>
      <c r="L40" s="752">
        <v>7</v>
      </c>
      <c r="M40" s="753">
        <v>1429.1899999999996</v>
      </c>
    </row>
    <row r="41" spans="1:13" ht="14.4" customHeight="1" x14ac:dyDescent="0.3">
      <c r="A41" s="747" t="s">
        <v>590</v>
      </c>
      <c r="B41" s="748" t="s">
        <v>1246</v>
      </c>
      <c r="C41" s="748" t="s">
        <v>1250</v>
      </c>
      <c r="D41" s="748" t="s">
        <v>1248</v>
      </c>
      <c r="E41" s="748" t="s">
        <v>1251</v>
      </c>
      <c r="F41" s="752"/>
      <c r="G41" s="752"/>
      <c r="H41" s="766">
        <v>0</v>
      </c>
      <c r="I41" s="752">
        <v>2</v>
      </c>
      <c r="J41" s="752">
        <v>246.98000000000005</v>
      </c>
      <c r="K41" s="766">
        <v>1</v>
      </c>
      <c r="L41" s="752">
        <v>2</v>
      </c>
      <c r="M41" s="753">
        <v>246.98000000000005</v>
      </c>
    </row>
    <row r="42" spans="1:13" ht="14.4" customHeight="1" x14ac:dyDescent="0.3">
      <c r="A42" s="747" t="s">
        <v>590</v>
      </c>
      <c r="B42" s="748" t="s">
        <v>1252</v>
      </c>
      <c r="C42" s="748" t="s">
        <v>1253</v>
      </c>
      <c r="D42" s="748" t="s">
        <v>1254</v>
      </c>
      <c r="E42" s="748" t="s">
        <v>1255</v>
      </c>
      <c r="F42" s="752">
        <v>40</v>
      </c>
      <c r="G42" s="752">
        <v>1064.4000000000001</v>
      </c>
      <c r="H42" s="766">
        <v>1</v>
      </c>
      <c r="I42" s="752"/>
      <c r="J42" s="752"/>
      <c r="K42" s="766">
        <v>0</v>
      </c>
      <c r="L42" s="752">
        <v>40</v>
      </c>
      <c r="M42" s="753">
        <v>1064.4000000000001</v>
      </c>
    </row>
    <row r="43" spans="1:13" ht="14.4" customHeight="1" x14ac:dyDescent="0.3">
      <c r="A43" s="747" t="s">
        <v>590</v>
      </c>
      <c r="B43" s="748" t="s">
        <v>1256</v>
      </c>
      <c r="C43" s="748" t="s">
        <v>1257</v>
      </c>
      <c r="D43" s="748" t="s">
        <v>898</v>
      </c>
      <c r="E43" s="748" t="s">
        <v>1258</v>
      </c>
      <c r="F43" s="752"/>
      <c r="G43" s="752"/>
      <c r="H43" s="766">
        <v>0</v>
      </c>
      <c r="I43" s="752">
        <v>4</v>
      </c>
      <c r="J43" s="752">
        <v>918.07999999999993</v>
      </c>
      <c r="K43" s="766">
        <v>1</v>
      </c>
      <c r="L43" s="752">
        <v>4</v>
      </c>
      <c r="M43" s="753">
        <v>918.07999999999993</v>
      </c>
    </row>
    <row r="44" spans="1:13" ht="14.4" customHeight="1" x14ac:dyDescent="0.3">
      <c r="A44" s="747" t="s">
        <v>590</v>
      </c>
      <c r="B44" s="748" t="s">
        <v>1259</v>
      </c>
      <c r="C44" s="748" t="s">
        <v>1260</v>
      </c>
      <c r="D44" s="748" t="s">
        <v>1261</v>
      </c>
      <c r="E44" s="748" t="s">
        <v>1262</v>
      </c>
      <c r="F44" s="752"/>
      <c r="G44" s="752"/>
      <c r="H44" s="766">
        <v>0</v>
      </c>
      <c r="I44" s="752">
        <v>11.8</v>
      </c>
      <c r="J44" s="752">
        <v>1817.2</v>
      </c>
      <c r="K44" s="766">
        <v>1</v>
      </c>
      <c r="L44" s="752">
        <v>11.8</v>
      </c>
      <c r="M44" s="753">
        <v>1817.2</v>
      </c>
    </row>
    <row r="45" spans="1:13" ht="14.4" customHeight="1" x14ac:dyDescent="0.3">
      <c r="A45" s="747" t="s">
        <v>590</v>
      </c>
      <c r="B45" s="748" t="s">
        <v>1259</v>
      </c>
      <c r="C45" s="748" t="s">
        <v>1263</v>
      </c>
      <c r="D45" s="748" t="s">
        <v>1261</v>
      </c>
      <c r="E45" s="748" t="s">
        <v>1264</v>
      </c>
      <c r="F45" s="752"/>
      <c r="G45" s="752"/>
      <c r="H45" s="766">
        <v>0</v>
      </c>
      <c r="I45" s="752">
        <v>46</v>
      </c>
      <c r="J45" s="752">
        <v>12093.399999999998</v>
      </c>
      <c r="K45" s="766">
        <v>1</v>
      </c>
      <c r="L45" s="752">
        <v>46</v>
      </c>
      <c r="M45" s="753">
        <v>12093.399999999998</v>
      </c>
    </row>
    <row r="46" spans="1:13" ht="14.4" customHeight="1" x14ac:dyDescent="0.3">
      <c r="A46" s="747" t="s">
        <v>590</v>
      </c>
      <c r="B46" s="748" t="s">
        <v>1265</v>
      </c>
      <c r="C46" s="748" t="s">
        <v>1266</v>
      </c>
      <c r="D46" s="748" t="s">
        <v>1267</v>
      </c>
      <c r="E46" s="748" t="s">
        <v>1268</v>
      </c>
      <c r="F46" s="752"/>
      <c r="G46" s="752"/>
      <c r="H46" s="766">
        <v>0</v>
      </c>
      <c r="I46" s="752">
        <v>30</v>
      </c>
      <c r="J46" s="752">
        <v>1586.4</v>
      </c>
      <c r="K46" s="766">
        <v>1</v>
      </c>
      <c r="L46" s="752">
        <v>30</v>
      </c>
      <c r="M46" s="753">
        <v>1586.4</v>
      </c>
    </row>
    <row r="47" spans="1:13" ht="14.4" customHeight="1" x14ac:dyDescent="0.3">
      <c r="A47" s="747" t="s">
        <v>590</v>
      </c>
      <c r="B47" s="748" t="s">
        <v>1269</v>
      </c>
      <c r="C47" s="748" t="s">
        <v>1270</v>
      </c>
      <c r="D47" s="748" t="s">
        <v>1271</v>
      </c>
      <c r="E47" s="748" t="s">
        <v>1272</v>
      </c>
      <c r="F47" s="752"/>
      <c r="G47" s="752"/>
      <c r="H47" s="766">
        <v>0</v>
      </c>
      <c r="I47" s="752">
        <v>7.5</v>
      </c>
      <c r="J47" s="752">
        <v>2859.2900000000004</v>
      </c>
      <c r="K47" s="766">
        <v>1</v>
      </c>
      <c r="L47" s="752">
        <v>7.5</v>
      </c>
      <c r="M47" s="753">
        <v>2859.2900000000004</v>
      </c>
    </row>
    <row r="48" spans="1:13" ht="14.4" customHeight="1" x14ac:dyDescent="0.3">
      <c r="A48" s="747" t="s">
        <v>590</v>
      </c>
      <c r="B48" s="748" t="s">
        <v>1273</v>
      </c>
      <c r="C48" s="748" t="s">
        <v>1274</v>
      </c>
      <c r="D48" s="748" t="s">
        <v>941</v>
      </c>
      <c r="E48" s="748" t="s">
        <v>1275</v>
      </c>
      <c r="F48" s="752"/>
      <c r="G48" s="752"/>
      <c r="H48" s="766">
        <v>0</v>
      </c>
      <c r="I48" s="752">
        <v>1.6</v>
      </c>
      <c r="J48" s="752">
        <v>1805.9680000000001</v>
      </c>
      <c r="K48" s="766">
        <v>1</v>
      </c>
      <c r="L48" s="752">
        <v>1.6</v>
      </c>
      <c r="M48" s="753">
        <v>1805.9680000000001</v>
      </c>
    </row>
    <row r="49" spans="1:13" ht="14.4" customHeight="1" x14ac:dyDescent="0.3">
      <c r="A49" s="747" t="s">
        <v>590</v>
      </c>
      <c r="B49" s="748" t="s">
        <v>1276</v>
      </c>
      <c r="C49" s="748" t="s">
        <v>1277</v>
      </c>
      <c r="D49" s="748" t="s">
        <v>638</v>
      </c>
      <c r="E49" s="748" t="s">
        <v>1278</v>
      </c>
      <c r="F49" s="752"/>
      <c r="G49" s="752"/>
      <c r="H49" s="766">
        <v>0</v>
      </c>
      <c r="I49" s="752">
        <v>16</v>
      </c>
      <c r="J49" s="752">
        <v>933.31000000000051</v>
      </c>
      <c r="K49" s="766">
        <v>1</v>
      </c>
      <c r="L49" s="752">
        <v>16</v>
      </c>
      <c r="M49" s="753">
        <v>933.31000000000051</v>
      </c>
    </row>
    <row r="50" spans="1:13" ht="14.4" customHeight="1" x14ac:dyDescent="0.3">
      <c r="A50" s="747" t="s">
        <v>590</v>
      </c>
      <c r="B50" s="748" t="s">
        <v>1276</v>
      </c>
      <c r="C50" s="748" t="s">
        <v>1279</v>
      </c>
      <c r="D50" s="748" t="s">
        <v>638</v>
      </c>
      <c r="E50" s="748" t="s">
        <v>623</v>
      </c>
      <c r="F50" s="752"/>
      <c r="G50" s="752"/>
      <c r="H50" s="766">
        <v>0</v>
      </c>
      <c r="I50" s="752">
        <v>58</v>
      </c>
      <c r="J50" s="752">
        <v>6031.4400000000005</v>
      </c>
      <c r="K50" s="766">
        <v>1</v>
      </c>
      <c r="L50" s="752">
        <v>58</v>
      </c>
      <c r="M50" s="753">
        <v>6031.4400000000005</v>
      </c>
    </row>
    <row r="51" spans="1:13" ht="14.4" customHeight="1" x14ac:dyDescent="0.3">
      <c r="A51" s="747" t="s">
        <v>590</v>
      </c>
      <c r="B51" s="748" t="s">
        <v>1280</v>
      </c>
      <c r="C51" s="748" t="s">
        <v>1281</v>
      </c>
      <c r="D51" s="748" t="s">
        <v>622</v>
      </c>
      <c r="E51" s="748" t="s">
        <v>623</v>
      </c>
      <c r="F51" s="752"/>
      <c r="G51" s="752"/>
      <c r="H51" s="766">
        <v>0</v>
      </c>
      <c r="I51" s="752">
        <v>3</v>
      </c>
      <c r="J51" s="752">
        <v>48.439999999999991</v>
      </c>
      <c r="K51" s="766">
        <v>1</v>
      </c>
      <c r="L51" s="752">
        <v>3</v>
      </c>
      <c r="M51" s="753">
        <v>48.439999999999991</v>
      </c>
    </row>
    <row r="52" spans="1:13" ht="14.4" customHeight="1" x14ac:dyDescent="0.3">
      <c r="A52" s="747" t="s">
        <v>590</v>
      </c>
      <c r="B52" s="748" t="s">
        <v>1280</v>
      </c>
      <c r="C52" s="748" t="s">
        <v>1282</v>
      </c>
      <c r="D52" s="748" t="s">
        <v>622</v>
      </c>
      <c r="E52" s="748" t="s">
        <v>624</v>
      </c>
      <c r="F52" s="752"/>
      <c r="G52" s="752"/>
      <c r="H52" s="766">
        <v>0</v>
      </c>
      <c r="I52" s="752">
        <v>1</v>
      </c>
      <c r="J52" s="752">
        <v>54.009999999999984</v>
      </c>
      <c r="K52" s="766">
        <v>1</v>
      </c>
      <c r="L52" s="752">
        <v>1</v>
      </c>
      <c r="M52" s="753">
        <v>54.009999999999984</v>
      </c>
    </row>
    <row r="53" spans="1:13" ht="14.4" customHeight="1" x14ac:dyDescent="0.3">
      <c r="A53" s="747" t="s">
        <v>590</v>
      </c>
      <c r="B53" s="748" t="s">
        <v>1283</v>
      </c>
      <c r="C53" s="748" t="s">
        <v>1284</v>
      </c>
      <c r="D53" s="748" t="s">
        <v>1285</v>
      </c>
      <c r="E53" s="748" t="s">
        <v>1286</v>
      </c>
      <c r="F53" s="752"/>
      <c r="G53" s="752"/>
      <c r="H53" s="766">
        <v>0</v>
      </c>
      <c r="I53" s="752">
        <v>145</v>
      </c>
      <c r="J53" s="752">
        <v>4853.1499999999996</v>
      </c>
      <c r="K53" s="766">
        <v>1</v>
      </c>
      <c r="L53" s="752">
        <v>145</v>
      </c>
      <c r="M53" s="753">
        <v>4853.1499999999996</v>
      </c>
    </row>
    <row r="54" spans="1:13" ht="14.4" customHeight="1" x14ac:dyDescent="0.3">
      <c r="A54" s="747" t="s">
        <v>590</v>
      </c>
      <c r="B54" s="748" t="s">
        <v>1283</v>
      </c>
      <c r="C54" s="748" t="s">
        <v>1287</v>
      </c>
      <c r="D54" s="748" t="s">
        <v>1288</v>
      </c>
      <c r="E54" s="748" t="s">
        <v>1289</v>
      </c>
      <c r="F54" s="752"/>
      <c r="G54" s="752"/>
      <c r="H54" s="766">
        <v>0</v>
      </c>
      <c r="I54" s="752">
        <v>62</v>
      </c>
      <c r="J54" s="752">
        <v>3143.8200000000006</v>
      </c>
      <c r="K54" s="766">
        <v>1</v>
      </c>
      <c r="L54" s="752">
        <v>62</v>
      </c>
      <c r="M54" s="753">
        <v>3143.8200000000006</v>
      </c>
    </row>
    <row r="55" spans="1:13" ht="14.4" customHeight="1" x14ac:dyDescent="0.3">
      <c r="A55" s="747" t="s">
        <v>590</v>
      </c>
      <c r="B55" s="748" t="s">
        <v>1290</v>
      </c>
      <c r="C55" s="748" t="s">
        <v>1291</v>
      </c>
      <c r="D55" s="748" t="s">
        <v>1292</v>
      </c>
      <c r="E55" s="748" t="s">
        <v>1293</v>
      </c>
      <c r="F55" s="752"/>
      <c r="G55" s="752"/>
      <c r="H55" s="766">
        <v>0</v>
      </c>
      <c r="I55" s="752">
        <v>54</v>
      </c>
      <c r="J55" s="752">
        <v>12177</v>
      </c>
      <c r="K55" s="766">
        <v>1</v>
      </c>
      <c r="L55" s="752">
        <v>54</v>
      </c>
      <c r="M55" s="753">
        <v>12177</v>
      </c>
    </row>
    <row r="56" spans="1:13" ht="14.4" customHeight="1" x14ac:dyDescent="0.3">
      <c r="A56" s="747" t="s">
        <v>590</v>
      </c>
      <c r="B56" s="748" t="s">
        <v>1294</v>
      </c>
      <c r="C56" s="748" t="s">
        <v>1295</v>
      </c>
      <c r="D56" s="748" t="s">
        <v>1296</v>
      </c>
      <c r="E56" s="748" t="s">
        <v>1297</v>
      </c>
      <c r="F56" s="752">
        <v>1</v>
      </c>
      <c r="G56" s="752">
        <v>111.28000000000003</v>
      </c>
      <c r="H56" s="766">
        <v>1</v>
      </c>
      <c r="I56" s="752"/>
      <c r="J56" s="752"/>
      <c r="K56" s="766">
        <v>0</v>
      </c>
      <c r="L56" s="752">
        <v>1</v>
      </c>
      <c r="M56" s="753">
        <v>111.28000000000003</v>
      </c>
    </row>
    <row r="57" spans="1:13" ht="14.4" customHeight="1" x14ac:dyDescent="0.3">
      <c r="A57" s="747" t="s">
        <v>590</v>
      </c>
      <c r="B57" s="748" t="s">
        <v>1294</v>
      </c>
      <c r="C57" s="748" t="s">
        <v>1298</v>
      </c>
      <c r="D57" s="748" t="s">
        <v>1296</v>
      </c>
      <c r="E57" s="748" t="s">
        <v>1299</v>
      </c>
      <c r="F57" s="752">
        <v>1</v>
      </c>
      <c r="G57" s="752">
        <v>226.17</v>
      </c>
      <c r="H57" s="766">
        <v>1</v>
      </c>
      <c r="I57" s="752"/>
      <c r="J57" s="752"/>
      <c r="K57" s="766">
        <v>0</v>
      </c>
      <c r="L57" s="752">
        <v>1</v>
      </c>
      <c r="M57" s="753">
        <v>226.17</v>
      </c>
    </row>
    <row r="58" spans="1:13" ht="14.4" customHeight="1" x14ac:dyDescent="0.3">
      <c r="A58" s="747" t="s">
        <v>590</v>
      </c>
      <c r="B58" s="748" t="s">
        <v>1300</v>
      </c>
      <c r="C58" s="748" t="s">
        <v>1301</v>
      </c>
      <c r="D58" s="748" t="s">
        <v>877</v>
      </c>
      <c r="E58" s="748" t="s">
        <v>1302</v>
      </c>
      <c r="F58" s="752"/>
      <c r="G58" s="752"/>
      <c r="H58" s="766">
        <v>0</v>
      </c>
      <c r="I58" s="752">
        <v>33</v>
      </c>
      <c r="J58" s="752">
        <v>724.68000000000006</v>
      </c>
      <c r="K58" s="766">
        <v>1</v>
      </c>
      <c r="L58" s="752">
        <v>33</v>
      </c>
      <c r="M58" s="753">
        <v>724.68000000000006</v>
      </c>
    </row>
    <row r="59" spans="1:13" ht="14.4" customHeight="1" x14ac:dyDescent="0.3">
      <c r="A59" s="747" t="s">
        <v>590</v>
      </c>
      <c r="B59" s="748" t="s">
        <v>1303</v>
      </c>
      <c r="C59" s="748" t="s">
        <v>1304</v>
      </c>
      <c r="D59" s="748" t="s">
        <v>660</v>
      </c>
      <c r="E59" s="748" t="s">
        <v>1224</v>
      </c>
      <c r="F59" s="752"/>
      <c r="G59" s="752"/>
      <c r="H59" s="766">
        <v>0</v>
      </c>
      <c r="I59" s="752">
        <v>3</v>
      </c>
      <c r="J59" s="752">
        <v>81.300000000000011</v>
      </c>
      <c r="K59" s="766">
        <v>1</v>
      </c>
      <c r="L59" s="752">
        <v>3</v>
      </c>
      <c r="M59" s="753">
        <v>81.300000000000011</v>
      </c>
    </row>
    <row r="60" spans="1:13" ht="14.4" customHeight="1" x14ac:dyDescent="0.3">
      <c r="A60" s="747" t="s">
        <v>590</v>
      </c>
      <c r="B60" s="748" t="s">
        <v>1305</v>
      </c>
      <c r="C60" s="748" t="s">
        <v>1306</v>
      </c>
      <c r="D60" s="748" t="s">
        <v>627</v>
      </c>
      <c r="E60" s="748" t="s">
        <v>1307</v>
      </c>
      <c r="F60" s="752"/>
      <c r="G60" s="752"/>
      <c r="H60" s="766">
        <v>0</v>
      </c>
      <c r="I60" s="752">
        <v>12</v>
      </c>
      <c r="J60" s="752">
        <v>405.6</v>
      </c>
      <c r="K60" s="766">
        <v>1</v>
      </c>
      <c r="L60" s="752">
        <v>12</v>
      </c>
      <c r="M60" s="753">
        <v>405.6</v>
      </c>
    </row>
    <row r="61" spans="1:13" ht="14.4" customHeight="1" x14ac:dyDescent="0.3">
      <c r="A61" s="747" t="s">
        <v>590</v>
      </c>
      <c r="B61" s="748" t="s">
        <v>1308</v>
      </c>
      <c r="C61" s="748" t="s">
        <v>1309</v>
      </c>
      <c r="D61" s="748" t="s">
        <v>875</v>
      </c>
      <c r="E61" s="748" t="s">
        <v>1214</v>
      </c>
      <c r="F61" s="752"/>
      <c r="G61" s="752"/>
      <c r="H61" s="766">
        <v>0</v>
      </c>
      <c r="I61" s="752">
        <v>12</v>
      </c>
      <c r="J61" s="752">
        <v>358.32000000000005</v>
      </c>
      <c r="K61" s="766">
        <v>1</v>
      </c>
      <c r="L61" s="752">
        <v>12</v>
      </c>
      <c r="M61" s="753">
        <v>358.32000000000005</v>
      </c>
    </row>
    <row r="62" spans="1:13" ht="14.4" customHeight="1" x14ac:dyDescent="0.3">
      <c r="A62" s="747" t="s">
        <v>590</v>
      </c>
      <c r="B62" s="748" t="s">
        <v>1310</v>
      </c>
      <c r="C62" s="748" t="s">
        <v>1311</v>
      </c>
      <c r="D62" s="748" t="s">
        <v>1312</v>
      </c>
      <c r="E62" s="748" t="s">
        <v>1313</v>
      </c>
      <c r="F62" s="752"/>
      <c r="G62" s="752"/>
      <c r="H62" s="766">
        <v>0</v>
      </c>
      <c r="I62" s="752">
        <v>1</v>
      </c>
      <c r="J62" s="752">
        <v>43.759999999999991</v>
      </c>
      <c r="K62" s="766">
        <v>1</v>
      </c>
      <c r="L62" s="752">
        <v>1</v>
      </c>
      <c r="M62" s="753">
        <v>43.759999999999991</v>
      </c>
    </row>
    <row r="63" spans="1:13" ht="14.4" customHeight="1" x14ac:dyDescent="0.3">
      <c r="A63" s="747" t="s">
        <v>590</v>
      </c>
      <c r="B63" s="748" t="s">
        <v>1314</v>
      </c>
      <c r="C63" s="748" t="s">
        <v>1315</v>
      </c>
      <c r="D63" s="748" t="s">
        <v>1316</v>
      </c>
      <c r="E63" s="748" t="s">
        <v>1317</v>
      </c>
      <c r="F63" s="752"/>
      <c r="G63" s="752"/>
      <c r="H63" s="766">
        <v>0</v>
      </c>
      <c r="I63" s="752">
        <v>1</v>
      </c>
      <c r="J63" s="752">
        <v>132.18</v>
      </c>
      <c r="K63" s="766">
        <v>1</v>
      </c>
      <c r="L63" s="752">
        <v>1</v>
      </c>
      <c r="M63" s="753">
        <v>132.18</v>
      </c>
    </row>
    <row r="64" spans="1:13" ht="14.4" customHeight="1" x14ac:dyDescent="0.3">
      <c r="A64" s="747" t="s">
        <v>595</v>
      </c>
      <c r="B64" s="748" t="s">
        <v>1227</v>
      </c>
      <c r="C64" s="748" t="s">
        <v>1318</v>
      </c>
      <c r="D64" s="748" t="s">
        <v>952</v>
      </c>
      <c r="E64" s="748" t="s">
        <v>1319</v>
      </c>
      <c r="F64" s="752"/>
      <c r="G64" s="752"/>
      <c r="H64" s="766">
        <v>0</v>
      </c>
      <c r="I64" s="752">
        <v>30</v>
      </c>
      <c r="J64" s="752">
        <v>1119.9000000000001</v>
      </c>
      <c r="K64" s="766">
        <v>1</v>
      </c>
      <c r="L64" s="752">
        <v>30</v>
      </c>
      <c r="M64" s="753">
        <v>1119.9000000000001</v>
      </c>
    </row>
    <row r="65" spans="1:13" ht="14.4" customHeight="1" x14ac:dyDescent="0.3">
      <c r="A65" s="747" t="s">
        <v>595</v>
      </c>
      <c r="B65" s="748" t="s">
        <v>1320</v>
      </c>
      <c r="C65" s="748" t="s">
        <v>1321</v>
      </c>
      <c r="D65" s="748" t="s">
        <v>962</v>
      </c>
      <c r="E65" s="748" t="s">
        <v>1322</v>
      </c>
      <c r="F65" s="752"/>
      <c r="G65" s="752"/>
      <c r="H65" s="766">
        <v>0</v>
      </c>
      <c r="I65" s="752">
        <v>1</v>
      </c>
      <c r="J65" s="752">
        <v>49.820000000000029</v>
      </c>
      <c r="K65" s="766">
        <v>1</v>
      </c>
      <c r="L65" s="752">
        <v>1</v>
      </c>
      <c r="M65" s="753">
        <v>49.820000000000029</v>
      </c>
    </row>
    <row r="66" spans="1:13" ht="14.4" customHeight="1" x14ac:dyDescent="0.3">
      <c r="A66" s="747" t="s">
        <v>595</v>
      </c>
      <c r="B66" s="748" t="s">
        <v>1320</v>
      </c>
      <c r="C66" s="748" t="s">
        <v>1323</v>
      </c>
      <c r="D66" s="748" t="s">
        <v>1324</v>
      </c>
      <c r="E66" s="748" t="s">
        <v>1325</v>
      </c>
      <c r="F66" s="752"/>
      <c r="G66" s="752"/>
      <c r="H66" s="766"/>
      <c r="I66" s="752">
        <v>0</v>
      </c>
      <c r="J66" s="752">
        <v>0</v>
      </c>
      <c r="K66" s="766"/>
      <c r="L66" s="752">
        <v>0</v>
      </c>
      <c r="M66" s="753">
        <v>0</v>
      </c>
    </row>
    <row r="67" spans="1:13" ht="14.4" customHeight="1" x14ac:dyDescent="0.3">
      <c r="A67" s="747" t="s">
        <v>598</v>
      </c>
      <c r="B67" s="748" t="s">
        <v>1142</v>
      </c>
      <c r="C67" s="748" t="s">
        <v>1143</v>
      </c>
      <c r="D67" s="748" t="s">
        <v>663</v>
      </c>
      <c r="E67" s="748" t="s">
        <v>1144</v>
      </c>
      <c r="F67" s="752"/>
      <c r="G67" s="752"/>
      <c r="H67" s="766">
        <v>0</v>
      </c>
      <c r="I67" s="752">
        <v>155</v>
      </c>
      <c r="J67" s="752">
        <v>2568.9499999999998</v>
      </c>
      <c r="K67" s="766">
        <v>1</v>
      </c>
      <c r="L67" s="752">
        <v>155</v>
      </c>
      <c r="M67" s="753">
        <v>2568.9499999999998</v>
      </c>
    </row>
    <row r="68" spans="1:13" ht="14.4" customHeight="1" x14ac:dyDescent="0.3">
      <c r="A68" s="747" t="s">
        <v>598</v>
      </c>
      <c r="B68" s="748" t="s">
        <v>1145</v>
      </c>
      <c r="C68" s="748" t="s">
        <v>1146</v>
      </c>
      <c r="D68" s="748" t="s">
        <v>686</v>
      </c>
      <c r="E68" s="748" t="s">
        <v>1147</v>
      </c>
      <c r="F68" s="752"/>
      <c r="G68" s="752"/>
      <c r="H68" s="766">
        <v>0</v>
      </c>
      <c r="I68" s="752">
        <v>2</v>
      </c>
      <c r="J68" s="752">
        <v>132.68</v>
      </c>
      <c r="K68" s="766">
        <v>1</v>
      </c>
      <c r="L68" s="752">
        <v>2</v>
      </c>
      <c r="M68" s="753">
        <v>132.68</v>
      </c>
    </row>
    <row r="69" spans="1:13" ht="14.4" customHeight="1" x14ac:dyDescent="0.3">
      <c r="A69" s="747" t="s">
        <v>598</v>
      </c>
      <c r="B69" s="748" t="s">
        <v>1159</v>
      </c>
      <c r="C69" s="748" t="s">
        <v>1160</v>
      </c>
      <c r="D69" s="748" t="s">
        <v>716</v>
      </c>
      <c r="E69" s="748" t="s">
        <v>1161</v>
      </c>
      <c r="F69" s="752"/>
      <c r="G69" s="752"/>
      <c r="H69" s="766">
        <v>0</v>
      </c>
      <c r="I69" s="752">
        <v>4</v>
      </c>
      <c r="J69" s="752">
        <v>13200</v>
      </c>
      <c r="K69" s="766">
        <v>1</v>
      </c>
      <c r="L69" s="752">
        <v>4</v>
      </c>
      <c r="M69" s="753">
        <v>13200</v>
      </c>
    </row>
    <row r="70" spans="1:13" ht="14.4" customHeight="1" x14ac:dyDescent="0.3">
      <c r="A70" s="747" t="s">
        <v>598</v>
      </c>
      <c r="B70" s="748" t="s">
        <v>1326</v>
      </c>
      <c r="C70" s="748" t="s">
        <v>1327</v>
      </c>
      <c r="D70" s="748" t="s">
        <v>983</v>
      </c>
      <c r="E70" s="748" t="s">
        <v>1328</v>
      </c>
      <c r="F70" s="752"/>
      <c r="G70" s="752"/>
      <c r="H70" s="766">
        <v>0</v>
      </c>
      <c r="I70" s="752">
        <v>2</v>
      </c>
      <c r="J70" s="752">
        <v>256.89</v>
      </c>
      <c r="K70" s="766">
        <v>1</v>
      </c>
      <c r="L70" s="752">
        <v>2</v>
      </c>
      <c r="M70" s="753">
        <v>256.89</v>
      </c>
    </row>
    <row r="71" spans="1:13" ht="14.4" customHeight="1" x14ac:dyDescent="0.3">
      <c r="A71" s="747" t="s">
        <v>598</v>
      </c>
      <c r="B71" s="748" t="s">
        <v>1326</v>
      </c>
      <c r="C71" s="748" t="s">
        <v>1329</v>
      </c>
      <c r="D71" s="748" t="s">
        <v>983</v>
      </c>
      <c r="E71" s="748" t="s">
        <v>1330</v>
      </c>
      <c r="F71" s="752"/>
      <c r="G71" s="752"/>
      <c r="H71" s="766">
        <v>0</v>
      </c>
      <c r="I71" s="752">
        <v>1</v>
      </c>
      <c r="J71" s="752">
        <v>44.66</v>
      </c>
      <c r="K71" s="766">
        <v>1</v>
      </c>
      <c r="L71" s="752">
        <v>1</v>
      </c>
      <c r="M71" s="753">
        <v>44.66</v>
      </c>
    </row>
    <row r="72" spans="1:13" ht="14.4" customHeight="1" x14ac:dyDescent="0.3">
      <c r="A72" s="747" t="s">
        <v>598</v>
      </c>
      <c r="B72" s="748" t="s">
        <v>1173</v>
      </c>
      <c r="C72" s="748" t="s">
        <v>1174</v>
      </c>
      <c r="D72" s="748" t="s">
        <v>723</v>
      </c>
      <c r="E72" s="748" t="s">
        <v>724</v>
      </c>
      <c r="F72" s="752"/>
      <c r="G72" s="752"/>
      <c r="H72" s="766">
        <v>0</v>
      </c>
      <c r="I72" s="752">
        <v>10</v>
      </c>
      <c r="J72" s="752">
        <v>403.9</v>
      </c>
      <c r="K72" s="766">
        <v>1</v>
      </c>
      <c r="L72" s="752">
        <v>10</v>
      </c>
      <c r="M72" s="753">
        <v>403.9</v>
      </c>
    </row>
    <row r="73" spans="1:13" ht="14.4" customHeight="1" x14ac:dyDescent="0.3">
      <c r="A73" s="747" t="s">
        <v>598</v>
      </c>
      <c r="B73" s="748" t="s">
        <v>1173</v>
      </c>
      <c r="C73" s="748" t="s">
        <v>1331</v>
      </c>
      <c r="D73" s="748" t="s">
        <v>1008</v>
      </c>
      <c r="E73" s="748" t="s">
        <v>1332</v>
      </c>
      <c r="F73" s="752">
        <v>1</v>
      </c>
      <c r="G73" s="752">
        <v>59.9</v>
      </c>
      <c r="H73" s="766">
        <v>1</v>
      </c>
      <c r="I73" s="752"/>
      <c r="J73" s="752"/>
      <c r="K73" s="766">
        <v>0</v>
      </c>
      <c r="L73" s="752">
        <v>1</v>
      </c>
      <c r="M73" s="753">
        <v>59.9</v>
      </c>
    </row>
    <row r="74" spans="1:13" ht="14.4" customHeight="1" x14ac:dyDescent="0.3">
      <c r="A74" s="747" t="s">
        <v>598</v>
      </c>
      <c r="B74" s="748" t="s">
        <v>1182</v>
      </c>
      <c r="C74" s="748" t="s">
        <v>1333</v>
      </c>
      <c r="D74" s="748" t="s">
        <v>1061</v>
      </c>
      <c r="E74" s="748" t="s">
        <v>1334</v>
      </c>
      <c r="F74" s="752">
        <v>1</v>
      </c>
      <c r="G74" s="752">
        <v>84.9</v>
      </c>
      <c r="H74" s="766">
        <v>1</v>
      </c>
      <c r="I74" s="752"/>
      <c r="J74" s="752"/>
      <c r="K74" s="766">
        <v>0</v>
      </c>
      <c r="L74" s="752">
        <v>1</v>
      </c>
      <c r="M74" s="753">
        <v>84.9</v>
      </c>
    </row>
    <row r="75" spans="1:13" ht="14.4" customHeight="1" x14ac:dyDescent="0.3">
      <c r="A75" s="747" t="s">
        <v>598</v>
      </c>
      <c r="B75" s="748" t="s">
        <v>1190</v>
      </c>
      <c r="C75" s="748" t="s">
        <v>1191</v>
      </c>
      <c r="D75" s="748" t="s">
        <v>1192</v>
      </c>
      <c r="E75" s="748" t="s">
        <v>1193</v>
      </c>
      <c r="F75" s="752"/>
      <c r="G75" s="752"/>
      <c r="H75" s="766">
        <v>0</v>
      </c>
      <c r="I75" s="752">
        <v>1</v>
      </c>
      <c r="J75" s="752">
        <v>26.14</v>
      </c>
      <c r="K75" s="766">
        <v>1</v>
      </c>
      <c r="L75" s="752">
        <v>1</v>
      </c>
      <c r="M75" s="753">
        <v>26.14</v>
      </c>
    </row>
    <row r="76" spans="1:13" ht="14.4" customHeight="1" x14ac:dyDescent="0.3">
      <c r="A76" s="747" t="s">
        <v>598</v>
      </c>
      <c r="B76" s="748" t="s">
        <v>1197</v>
      </c>
      <c r="C76" s="748" t="s">
        <v>1335</v>
      </c>
      <c r="D76" s="748" t="s">
        <v>1199</v>
      </c>
      <c r="E76" s="748" t="s">
        <v>1336</v>
      </c>
      <c r="F76" s="752"/>
      <c r="G76" s="752"/>
      <c r="H76" s="766">
        <v>0</v>
      </c>
      <c r="I76" s="752">
        <v>2</v>
      </c>
      <c r="J76" s="752">
        <v>29.999999999999993</v>
      </c>
      <c r="K76" s="766">
        <v>1</v>
      </c>
      <c r="L76" s="752">
        <v>2</v>
      </c>
      <c r="M76" s="753">
        <v>29.999999999999993</v>
      </c>
    </row>
    <row r="77" spans="1:13" ht="14.4" customHeight="1" x14ac:dyDescent="0.3">
      <c r="A77" s="747" t="s">
        <v>598</v>
      </c>
      <c r="B77" s="748" t="s">
        <v>1209</v>
      </c>
      <c r="C77" s="748" t="s">
        <v>1210</v>
      </c>
      <c r="D77" s="748" t="s">
        <v>835</v>
      </c>
      <c r="E77" s="748" t="s">
        <v>1193</v>
      </c>
      <c r="F77" s="752"/>
      <c r="G77" s="752"/>
      <c r="H77" s="766">
        <v>0</v>
      </c>
      <c r="I77" s="752">
        <v>3</v>
      </c>
      <c r="J77" s="752">
        <v>258.25000000000011</v>
      </c>
      <c r="K77" s="766">
        <v>1</v>
      </c>
      <c r="L77" s="752">
        <v>3</v>
      </c>
      <c r="M77" s="753">
        <v>258.25000000000011</v>
      </c>
    </row>
    <row r="78" spans="1:13" ht="14.4" customHeight="1" x14ac:dyDescent="0.3">
      <c r="A78" s="747" t="s">
        <v>598</v>
      </c>
      <c r="B78" s="748" t="s">
        <v>1209</v>
      </c>
      <c r="C78" s="748" t="s">
        <v>1213</v>
      </c>
      <c r="D78" s="748" t="s">
        <v>836</v>
      </c>
      <c r="E78" s="748" t="s">
        <v>1214</v>
      </c>
      <c r="F78" s="752"/>
      <c r="G78" s="752"/>
      <c r="H78" s="766">
        <v>0</v>
      </c>
      <c r="I78" s="752">
        <v>1</v>
      </c>
      <c r="J78" s="752">
        <v>162.79</v>
      </c>
      <c r="K78" s="766">
        <v>1</v>
      </c>
      <c r="L78" s="752">
        <v>1</v>
      </c>
      <c r="M78" s="753">
        <v>162.79</v>
      </c>
    </row>
    <row r="79" spans="1:13" ht="14.4" customHeight="1" x14ac:dyDescent="0.3">
      <c r="A79" s="747" t="s">
        <v>598</v>
      </c>
      <c r="B79" s="748" t="s">
        <v>1337</v>
      </c>
      <c r="C79" s="748" t="s">
        <v>1338</v>
      </c>
      <c r="D79" s="748" t="s">
        <v>1339</v>
      </c>
      <c r="E79" s="748" t="s">
        <v>1200</v>
      </c>
      <c r="F79" s="752"/>
      <c r="G79" s="752"/>
      <c r="H79" s="766">
        <v>0</v>
      </c>
      <c r="I79" s="752">
        <v>1</v>
      </c>
      <c r="J79" s="752">
        <v>30.180000000000007</v>
      </c>
      <c r="K79" s="766">
        <v>1</v>
      </c>
      <c r="L79" s="752">
        <v>1</v>
      </c>
      <c r="M79" s="753">
        <v>30.180000000000007</v>
      </c>
    </row>
    <row r="80" spans="1:13" ht="14.4" customHeight="1" x14ac:dyDescent="0.3">
      <c r="A80" s="747" t="s">
        <v>598</v>
      </c>
      <c r="B80" s="748" t="s">
        <v>1215</v>
      </c>
      <c r="C80" s="748" t="s">
        <v>1340</v>
      </c>
      <c r="D80" s="748" t="s">
        <v>1217</v>
      </c>
      <c r="E80" s="748" t="s">
        <v>1341</v>
      </c>
      <c r="F80" s="752"/>
      <c r="G80" s="752"/>
      <c r="H80" s="766">
        <v>0</v>
      </c>
      <c r="I80" s="752">
        <v>1</v>
      </c>
      <c r="J80" s="752">
        <v>158.97999999999999</v>
      </c>
      <c r="K80" s="766">
        <v>1</v>
      </c>
      <c r="L80" s="752">
        <v>1</v>
      </c>
      <c r="M80" s="753">
        <v>158.97999999999999</v>
      </c>
    </row>
    <row r="81" spans="1:13" ht="14.4" customHeight="1" x14ac:dyDescent="0.3">
      <c r="A81" s="747" t="s">
        <v>598</v>
      </c>
      <c r="B81" s="748" t="s">
        <v>1342</v>
      </c>
      <c r="C81" s="748" t="s">
        <v>1343</v>
      </c>
      <c r="D81" s="748" t="s">
        <v>1344</v>
      </c>
      <c r="E81" s="748" t="s">
        <v>1345</v>
      </c>
      <c r="F81" s="752"/>
      <c r="G81" s="752"/>
      <c r="H81" s="766">
        <v>0</v>
      </c>
      <c r="I81" s="752">
        <v>1</v>
      </c>
      <c r="J81" s="752">
        <v>113.75000000000003</v>
      </c>
      <c r="K81" s="766">
        <v>1</v>
      </c>
      <c r="L81" s="752">
        <v>1</v>
      </c>
      <c r="M81" s="753">
        <v>113.75000000000003</v>
      </c>
    </row>
    <row r="82" spans="1:13" ht="14.4" customHeight="1" x14ac:dyDescent="0.3">
      <c r="A82" s="747" t="s">
        <v>598</v>
      </c>
      <c r="B82" s="748" t="s">
        <v>1227</v>
      </c>
      <c r="C82" s="748" t="s">
        <v>1228</v>
      </c>
      <c r="D82" s="748" t="s">
        <v>848</v>
      </c>
      <c r="E82" s="748" t="s">
        <v>1229</v>
      </c>
      <c r="F82" s="752"/>
      <c r="G82" s="752"/>
      <c r="H82" s="766">
        <v>0</v>
      </c>
      <c r="I82" s="752">
        <v>6</v>
      </c>
      <c r="J82" s="752">
        <v>515.34</v>
      </c>
      <c r="K82" s="766">
        <v>1</v>
      </c>
      <c r="L82" s="752">
        <v>6</v>
      </c>
      <c r="M82" s="753">
        <v>515.34</v>
      </c>
    </row>
    <row r="83" spans="1:13" ht="14.4" customHeight="1" x14ac:dyDescent="0.3">
      <c r="A83" s="747" t="s">
        <v>598</v>
      </c>
      <c r="B83" s="748" t="s">
        <v>1230</v>
      </c>
      <c r="C83" s="748" t="s">
        <v>1346</v>
      </c>
      <c r="D83" s="748" t="s">
        <v>1347</v>
      </c>
      <c r="E83" s="748" t="s">
        <v>1348</v>
      </c>
      <c r="F83" s="752"/>
      <c r="G83" s="752"/>
      <c r="H83" s="766">
        <v>0</v>
      </c>
      <c r="I83" s="752">
        <v>1</v>
      </c>
      <c r="J83" s="752">
        <v>92.77000000000001</v>
      </c>
      <c r="K83" s="766">
        <v>1</v>
      </c>
      <c r="L83" s="752">
        <v>1</v>
      </c>
      <c r="M83" s="753">
        <v>92.77000000000001</v>
      </c>
    </row>
    <row r="84" spans="1:13" ht="14.4" customHeight="1" x14ac:dyDescent="0.3">
      <c r="A84" s="747" t="s">
        <v>598</v>
      </c>
      <c r="B84" s="748" t="s">
        <v>1230</v>
      </c>
      <c r="C84" s="748" t="s">
        <v>1349</v>
      </c>
      <c r="D84" s="748" t="s">
        <v>1232</v>
      </c>
      <c r="E84" s="748" t="s">
        <v>1350</v>
      </c>
      <c r="F84" s="752"/>
      <c r="G84" s="752"/>
      <c r="H84" s="766">
        <v>0</v>
      </c>
      <c r="I84" s="752">
        <v>1</v>
      </c>
      <c r="J84" s="752">
        <v>61.12</v>
      </c>
      <c r="K84" s="766">
        <v>1</v>
      </c>
      <c r="L84" s="752">
        <v>1</v>
      </c>
      <c r="M84" s="753">
        <v>61.12</v>
      </c>
    </row>
    <row r="85" spans="1:13" ht="14.4" customHeight="1" x14ac:dyDescent="0.3">
      <c r="A85" s="747" t="s">
        <v>598</v>
      </c>
      <c r="B85" s="748" t="s">
        <v>1351</v>
      </c>
      <c r="C85" s="748" t="s">
        <v>1352</v>
      </c>
      <c r="D85" s="748" t="s">
        <v>1353</v>
      </c>
      <c r="E85" s="748" t="s">
        <v>1354</v>
      </c>
      <c r="F85" s="752"/>
      <c r="G85" s="752"/>
      <c r="H85" s="766">
        <v>0</v>
      </c>
      <c r="I85" s="752">
        <v>0.5</v>
      </c>
      <c r="J85" s="752">
        <v>6089.0400000000009</v>
      </c>
      <c r="K85" s="766">
        <v>1</v>
      </c>
      <c r="L85" s="752">
        <v>0.5</v>
      </c>
      <c r="M85" s="753">
        <v>6089.0400000000009</v>
      </c>
    </row>
    <row r="86" spans="1:13" ht="14.4" customHeight="1" x14ac:dyDescent="0.3">
      <c r="A86" s="747" t="s">
        <v>598</v>
      </c>
      <c r="B86" s="748" t="s">
        <v>1236</v>
      </c>
      <c r="C86" s="748" t="s">
        <v>1237</v>
      </c>
      <c r="D86" s="748" t="s">
        <v>888</v>
      </c>
      <c r="E86" s="748" t="s">
        <v>1238</v>
      </c>
      <c r="F86" s="752"/>
      <c r="G86" s="752"/>
      <c r="H86" s="766">
        <v>0</v>
      </c>
      <c r="I86" s="752">
        <v>5</v>
      </c>
      <c r="J86" s="752">
        <v>834.46000000000015</v>
      </c>
      <c r="K86" s="766">
        <v>1</v>
      </c>
      <c r="L86" s="752">
        <v>5</v>
      </c>
      <c r="M86" s="753">
        <v>834.46000000000015</v>
      </c>
    </row>
    <row r="87" spans="1:13" ht="14.4" customHeight="1" x14ac:dyDescent="0.3">
      <c r="A87" s="747" t="s">
        <v>598</v>
      </c>
      <c r="B87" s="748" t="s">
        <v>1242</v>
      </c>
      <c r="C87" s="748" t="s">
        <v>1243</v>
      </c>
      <c r="D87" s="748" t="s">
        <v>1244</v>
      </c>
      <c r="E87" s="748" t="s">
        <v>1245</v>
      </c>
      <c r="F87" s="752"/>
      <c r="G87" s="752"/>
      <c r="H87" s="766">
        <v>0</v>
      </c>
      <c r="I87" s="752">
        <v>5</v>
      </c>
      <c r="J87" s="752">
        <v>2293.5</v>
      </c>
      <c r="K87" s="766">
        <v>1</v>
      </c>
      <c r="L87" s="752">
        <v>5</v>
      </c>
      <c r="M87" s="753">
        <v>2293.5</v>
      </c>
    </row>
    <row r="88" spans="1:13" ht="14.4" customHeight="1" x14ac:dyDescent="0.3">
      <c r="A88" s="747" t="s">
        <v>598</v>
      </c>
      <c r="B88" s="748" t="s">
        <v>1252</v>
      </c>
      <c r="C88" s="748" t="s">
        <v>1253</v>
      </c>
      <c r="D88" s="748" t="s">
        <v>1254</v>
      </c>
      <c r="E88" s="748" t="s">
        <v>1255</v>
      </c>
      <c r="F88" s="752">
        <v>44</v>
      </c>
      <c r="G88" s="752">
        <v>1170.8399999999999</v>
      </c>
      <c r="H88" s="766">
        <v>1</v>
      </c>
      <c r="I88" s="752"/>
      <c r="J88" s="752"/>
      <c r="K88" s="766">
        <v>0</v>
      </c>
      <c r="L88" s="752">
        <v>44</v>
      </c>
      <c r="M88" s="753">
        <v>1170.8399999999999</v>
      </c>
    </row>
    <row r="89" spans="1:13" ht="14.4" customHeight="1" x14ac:dyDescent="0.3">
      <c r="A89" s="747" t="s">
        <v>598</v>
      </c>
      <c r="B89" s="748" t="s">
        <v>1355</v>
      </c>
      <c r="C89" s="748" t="s">
        <v>1356</v>
      </c>
      <c r="D89" s="748" t="s">
        <v>1357</v>
      </c>
      <c r="E89" s="748" t="s">
        <v>1358</v>
      </c>
      <c r="F89" s="752"/>
      <c r="G89" s="752"/>
      <c r="H89" s="766">
        <v>0</v>
      </c>
      <c r="I89" s="752">
        <v>3</v>
      </c>
      <c r="J89" s="752">
        <v>2755.5</v>
      </c>
      <c r="K89" s="766">
        <v>1</v>
      </c>
      <c r="L89" s="752">
        <v>3</v>
      </c>
      <c r="M89" s="753">
        <v>2755.5</v>
      </c>
    </row>
    <row r="90" spans="1:13" ht="14.4" customHeight="1" x14ac:dyDescent="0.3">
      <c r="A90" s="747" t="s">
        <v>598</v>
      </c>
      <c r="B90" s="748" t="s">
        <v>1256</v>
      </c>
      <c r="C90" s="748" t="s">
        <v>1257</v>
      </c>
      <c r="D90" s="748" t="s">
        <v>898</v>
      </c>
      <c r="E90" s="748" t="s">
        <v>1258</v>
      </c>
      <c r="F90" s="752"/>
      <c r="G90" s="752"/>
      <c r="H90" s="766">
        <v>0</v>
      </c>
      <c r="I90" s="752">
        <v>2</v>
      </c>
      <c r="J90" s="752">
        <v>459.04</v>
      </c>
      <c r="K90" s="766">
        <v>1</v>
      </c>
      <c r="L90" s="752">
        <v>2</v>
      </c>
      <c r="M90" s="753">
        <v>459.04</v>
      </c>
    </row>
    <row r="91" spans="1:13" ht="14.4" customHeight="1" x14ac:dyDescent="0.3">
      <c r="A91" s="747" t="s">
        <v>598</v>
      </c>
      <c r="B91" s="748" t="s">
        <v>1259</v>
      </c>
      <c r="C91" s="748" t="s">
        <v>1263</v>
      </c>
      <c r="D91" s="748" t="s">
        <v>1261</v>
      </c>
      <c r="E91" s="748" t="s">
        <v>1264</v>
      </c>
      <c r="F91" s="752"/>
      <c r="G91" s="752"/>
      <c r="H91" s="766">
        <v>0</v>
      </c>
      <c r="I91" s="752">
        <v>3.3</v>
      </c>
      <c r="J91" s="752">
        <v>867.56999999999994</v>
      </c>
      <c r="K91" s="766">
        <v>1</v>
      </c>
      <c r="L91" s="752">
        <v>3.3</v>
      </c>
      <c r="M91" s="753">
        <v>867.56999999999994</v>
      </c>
    </row>
    <row r="92" spans="1:13" ht="14.4" customHeight="1" x14ac:dyDescent="0.3">
      <c r="A92" s="747" t="s">
        <v>598</v>
      </c>
      <c r="B92" s="748" t="s">
        <v>1269</v>
      </c>
      <c r="C92" s="748" t="s">
        <v>1270</v>
      </c>
      <c r="D92" s="748" t="s">
        <v>1271</v>
      </c>
      <c r="E92" s="748" t="s">
        <v>1272</v>
      </c>
      <c r="F92" s="752"/>
      <c r="G92" s="752"/>
      <c r="H92" s="766">
        <v>0</v>
      </c>
      <c r="I92" s="752">
        <v>6.7</v>
      </c>
      <c r="J92" s="752">
        <v>2580.6010000000001</v>
      </c>
      <c r="K92" s="766">
        <v>1</v>
      </c>
      <c r="L92" s="752">
        <v>6.7</v>
      </c>
      <c r="M92" s="753">
        <v>2580.6010000000001</v>
      </c>
    </row>
    <row r="93" spans="1:13" ht="14.4" customHeight="1" x14ac:dyDescent="0.3">
      <c r="A93" s="747" t="s">
        <v>598</v>
      </c>
      <c r="B93" s="748" t="s">
        <v>1359</v>
      </c>
      <c r="C93" s="748" t="s">
        <v>1360</v>
      </c>
      <c r="D93" s="748" t="s">
        <v>1361</v>
      </c>
      <c r="E93" s="748" t="s">
        <v>1362</v>
      </c>
      <c r="F93" s="752"/>
      <c r="G93" s="752"/>
      <c r="H93" s="766">
        <v>0</v>
      </c>
      <c r="I93" s="752">
        <v>1.6</v>
      </c>
      <c r="J93" s="752">
        <v>237.6</v>
      </c>
      <c r="K93" s="766">
        <v>1</v>
      </c>
      <c r="L93" s="752">
        <v>1.6</v>
      </c>
      <c r="M93" s="753">
        <v>237.6</v>
      </c>
    </row>
    <row r="94" spans="1:13" ht="14.4" customHeight="1" x14ac:dyDescent="0.3">
      <c r="A94" s="747" t="s">
        <v>598</v>
      </c>
      <c r="B94" s="748" t="s">
        <v>1359</v>
      </c>
      <c r="C94" s="748" t="s">
        <v>1363</v>
      </c>
      <c r="D94" s="748" t="s">
        <v>1361</v>
      </c>
      <c r="E94" s="748" t="s">
        <v>1364</v>
      </c>
      <c r="F94" s="752"/>
      <c r="G94" s="752"/>
      <c r="H94" s="766">
        <v>0</v>
      </c>
      <c r="I94" s="752">
        <v>1</v>
      </c>
      <c r="J94" s="752">
        <v>294.8</v>
      </c>
      <c r="K94" s="766">
        <v>1</v>
      </c>
      <c r="L94" s="752">
        <v>1</v>
      </c>
      <c r="M94" s="753">
        <v>294.8</v>
      </c>
    </row>
    <row r="95" spans="1:13" ht="14.4" customHeight="1" x14ac:dyDescent="0.3">
      <c r="A95" s="747" t="s">
        <v>598</v>
      </c>
      <c r="B95" s="748" t="s">
        <v>1276</v>
      </c>
      <c r="C95" s="748" t="s">
        <v>1277</v>
      </c>
      <c r="D95" s="748" t="s">
        <v>638</v>
      </c>
      <c r="E95" s="748" t="s">
        <v>1278</v>
      </c>
      <c r="F95" s="752"/>
      <c r="G95" s="752"/>
      <c r="H95" s="766">
        <v>0</v>
      </c>
      <c r="I95" s="752">
        <v>2</v>
      </c>
      <c r="J95" s="752">
        <v>116.66000000000003</v>
      </c>
      <c r="K95" s="766">
        <v>1</v>
      </c>
      <c r="L95" s="752">
        <v>2</v>
      </c>
      <c r="M95" s="753">
        <v>116.66000000000003</v>
      </c>
    </row>
    <row r="96" spans="1:13" ht="14.4" customHeight="1" x14ac:dyDescent="0.3">
      <c r="A96" s="747" t="s">
        <v>598</v>
      </c>
      <c r="B96" s="748" t="s">
        <v>1280</v>
      </c>
      <c r="C96" s="748" t="s">
        <v>1281</v>
      </c>
      <c r="D96" s="748" t="s">
        <v>622</v>
      </c>
      <c r="E96" s="748" t="s">
        <v>623</v>
      </c>
      <c r="F96" s="752"/>
      <c r="G96" s="752"/>
      <c r="H96" s="766">
        <v>0</v>
      </c>
      <c r="I96" s="752">
        <v>2</v>
      </c>
      <c r="J96" s="752">
        <v>32.079999999999991</v>
      </c>
      <c r="K96" s="766">
        <v>1</v>
      </c>
      <c r="L96" s="752">
        <v>2</v>
      </c>
      <c r="M96" s="753">
        <v>32.079999999999991</v>
      </c>
    </row>
    <row r="97" spans="1:13" ht="14.4" customHeight="1" x14ac:dyDescent="0.3">
      <c r="A97" s="747" t="s">
        <v>598</v>
      </c>
      <c r="B97" s="748" t="s">
        <v>1365</v>
      </c>
      <c r="C97" s="748" t="s">
        <v>1366</v>
      </c>
      <c r="D97" s="748" t="s">
        <v>1045</v>
      </c>
      <c r="E97" s="748" t="s">
        <v>1367</v>
      </c>
      <c r="F97" s="752">
        <v>2</v>
      </c>
      <c r="G97" s="752">
        <v>1702.8</v>
      </c>
      <c r="H97" s="766">
        <v>1</v>
      </c>
      <c r="I97" s="752"/>
      <c r="J97" s="752"/>
      <c r="K97" s="766">
        <v>0</v>
      </c>
      <c r="L97" s="752">
        <v>2</v>
      </c>
      <c r="M97" s="753">
        <v>1702.8</v>
      </c>
    </row>
    <row r="98" spans="1:13" ht="14.4" customHeight="1" x14ac:dyDescent="0.3">
      <c r="A98" s="747" t="s">
        <v>598</v>
      </c>
      <c r="B98" s="748" t="s">
        <v>1283</v>
      </c>
      <c r="C98" s="748" t="s">
        <v>1284</v>
      </c>
      <c r="D98" s="748" t="s">
        <v>1285</v>
      </c>
      <c r="E98" s="748" t="s">
        <v>1286</v>
      </c>
      <c r="F98" s="752"/>
      <c r="G98" s="752"/>
      <c r="H98" s="766">
        <v>0</v>
      </c>
      <c r="I98" s="752">
        <v>17</v>
      </c>
      <c r="J98" s="752">
        <v>568.99</v>
      </c>
      <c r="K98" s="766">
        <v>1</v>
      </c>
      <c r="L98" s="752">
        <v>17</v>
      </c>
      <c r="M98" s="753">
        <v>568.99</v>
      </c>
    </row>
    <row r="99" spans="1:13" ht="14.4" customHeight="1" x14ac:dyDescent="0.3">
      <c r="A99" s="747" t="s">
        <v>598</v>
      </c>
      <c r="B99" s="748" t="s">
        <v>1283</v>
      </c>
      <c r="C99" s="748" t="s">
        <v>1287</v>
      </c>
      <c r="D99" s="748" t="s">
        <v>1288</v>
      </c>
      <c r="E99" s="748" t="s">
        <v>1289</v>
      </c>
      <c r="F99" s="752"/>
      <c r="G99" s="752"/>
      <c r="H99" s="766">
        <v>0</v>
      </c>
      <c r="I99" s="752">
        <v>25</v>
      </c>
      <c r="J99" s="752">
        <v>1270.75</v>
      </c>
      <c r="K99" s="766">
        <v>1</v>
      </c>
      <c r="L99" s="752">
        <v>25</v>
      </c>
      <c r="M99" s="753">
        <v>1270.75</v>
      </c>
    </row>
    <row r="100" spans="1:13" ht="14.4" customHeight="1" x14ac:dyDescent="0.3">
      <c r="A100" s="747" t="s">
        <v>598</v>
      </c>
      <c r="B100" s="748" t="s">
        <v>1283</v>
      </c>
      <c r="C100" s="748" t="s">
        <v>1368</v>
      </c>
      <c r="D100" s="748" t="s">
        <v>1288</v>
      </c>
      <c r="E100" s="748" t="s">
        <v>1369</v>
      </c>
      <c r="F100" s="752"/>
      <c r="G100" s="752"/>
      <c r="H100" s="766">
        <v>0</v>
      </c>
      <c r="I100" s="752">
        <v>20</v>
      </c>
      <c r="J100" s="752">
        <v>1014.2999999999998</v>
      </c>
      <c r="K100" s="766">
        <v>1</v>
      </c>
      <c r="L100" s="752">
        <v>20</v>
      </c>
      <c r="M100" s="753">
        <v>1014.2999999999998</v>
      </c>
    </row>
    <row r="101" spans="1:13" ht="14.4" customHeight="1" x14ac:dyDescent="0.3">
      <c r="A101" s="747" t="s">
        <v>598</v>
      </c>
      <c r="B101" s="748" t="s">
        <v>1290</v>
      </c>
      <c r="C101" s="748" t="s">
        <v>1291</v>
      </c>
      <c r="D101" s="748" t="s">
        <v>1292</v>
      </c>
      <c r="E101" s="748" t="s">
        <v>1293</v>
      </c>
      <c r="F101" s="752"/>
      <c r="G101" s="752"/>
      <c r="H101" s="766">
        <v>0</v>
      </c>
      <c r="I101" s="752">
        <v>84</v>
      </c>
      <c r="J101" s="752">
        <v>18942</v>
      </c>
      <c r="K101" s="766">
        <v>1</v>
      </c>
      <c r="L101" s="752">
        <v>84</v>
      </c>
      <c r="M101" s="753">
        <v>18942</v>
      </c>
    </row>
    <row r="102" spans="1:13" ht="14.4" customHeight="1" x14ac:dyDescent="0.3">
      <c r="A102" s="747" t="s">
        <v>598</v>
      </c>
      <c r="B102" s="748" t="s">
        <v>1370</v>
      </c>
      <c r="C102" s="748" t="s">
        <v>1371</v>
      </c>
      <c r="D102" s="748" t="s">
        <v>988</v>
      </c>
      <c r="E102" s="748" t="s">
        <v>1372</v>
      </c>
      <c r="F102" s="752"/>
      <c r="G102" s="752"/>
      <c r="H102" s="766">
        <v>0</v>
      </c>
      <c r="I102" s="752">
        <v>3</v>
      </c>
      <c r="J102" s="752">
        <v>1505.46</v>
      </c>
      <c r="K102" s="766">
        <v>1</v>
      </c>
      <c r="L102" s="752">
        <v>3</v>
      </c>
      <c r="M102" s="753">
        <v>1505.46</v>
      </c>
    </row>
    <row r="103" spans="1:13" ht="14.4" customHeight="1" x14ac:dyDescent="0.3">
      <c r="A103" s="747" t="s">
        <v>598</v>
      </c>
      <c r="B103" s="748" t="s">
        <v>1300</v>
      </c>
      <c r="C103" s="748" t="s">
        <v>1301</v>
      </c>
      <c r="D103" s="748" t="s">
        <v>877</v>
      </c>
      <c r="E103" s="748" t="s">
        <v>1302</v>
      </c>
      <c r="F103" s="752"/>
      <c r="G103" s="752"/>
      <c r="H103" s="766">
        <v>0</v>
      </c>
      <c r="I103" s="752">
        <v>1</v>
      </c>
      <c r="J103" s="752">
        <v>21.96</v>
      </c>
      <c r="K103" s="766">
        <v>1</v>
      </c>
      <c r="L103" s="752">
        <v>1</v>
      </c>
      <c r="M103" s="753">
        <v>21.96</v>
      </c>
    </row>
    <row r="104" spans="1:13" ht="14.4" customHeight="1" x14ac:dyDescent="0.3">
      <c r="A104" s="747" t="s">
        <v>598</v>
      </c>
      <c r="B104" s="748" t="s">
        <v>1373</v>
      </c>
      <c r="C104" s="748" t="s">
        <v>1374</v>
      </c>
      <c r="D104" s="748" t="s">
        <v>1071</v>
      </c>
      <c r="E104" s="748" t="s">
        <v>1072</v>
      </c>
      <c r="F104" s="752"/>
      <c r="G104" s="752"/>
      <c r="H104" s="766">
        <v>0</v>
      </c>
      <c r="I104" s="752">
        <v>6</v>
      </c>
      <c r="J104" s="752">
        <v>326.27999999999992</v>
      </c>
      <c r="K104" s="766">
        <v>1</v>
      </c>
      <c r="L104" s="752">
        <v>6</v>
      </c>
      <c r="M104" s="753">
        <v>326.27999999999992</v>
      </c>
    </row>
    <row r="105" spans="1:13" ht="14.4" customHeight="1" x14ac:dyDescent="0.3">
      <c r="A105" s="747" t="s">
        <v>598</v>
      </c>
      <c r="B105" s="748" t="s">
        <v>1373</v>
      </c>
      <c r="C105" s="748" t="s">
        <v>1375</v>
      </c>
      <c r="D105" s="748" t="s">
        <v>1070</v>
      </c>
      <c r="E105" s="748" t="s">
        <v>1069</v>
      </c>
      <c r="F105" s="752"/>
      <c r="G105" s="752"/>
      <c r="H105" s="766">
        <v>0</v>
      </c>
      <c r="I105" s="752">
        <v>1</v>
      </c>
      <c r="J105" s="752">
        <v>122.69</v>
      </c>
      <c r="K105" s="766">
        <v>1</v>
      </c>
      <c r="L105" s="752">
        <v>1</v>
      </c>
      <c r="M105" s="753">
        <v>122.69</v>
      </c>
    </row>
    <row r="106" spans="1:13" ht="14.4" customHeight="1" x14ac:dyDescent="0.3">
      <c r="A106" s="747" t="s">
        <v>598</v>
      </c>
      <c r="B106" s="748" t="s">
        <v>1373</v>
      </c>
      <c r="C106" s="748" t="s">
        <v>1376</v>
      </c>
      <c r="D106" s="748" t="s">
        <v>1068</v>
      </c>
      <c r="E106" s="748" t="s">
        <v>1069</v>
      </c>
      <c r="F106" s="752"/>
      <c r="G106" s="752"/>
      <c r="H106" s="766">
        <v>0</v>
      </c>
      <c r="I106" s="752">
        <v>1</v>
      </c>
      <c r="J106" s="752">
        <v>122.69000000000001</v>
      </c>
      <c r="K106" s="766">
        <v>1</v>
      </c>
      <c r="L106" s="752">
        <v>1</v>
      </c>
      <c r="M106" s="753">
        <v>122.69000000000001</v>
      </c>
    </row>
    <row r="107" spans="1:13" ht="14.4" customHeight="1" thickBot="1" x14ac:dyDescent="0.35">
      <c r="A107" s="754" t="s">
        <v>598</v>
      </c>
      <c r="B107" s="755" t="s">
        <v>1373</v>
      </c>
      <c r="C107" s="755" t="s">
        <v>1377</v>
      </c>
      <c r="D107" s="755" t="s">
        <v>1066</v>
      </c>
      <c r="E107" s="755" t="s">
        <v>1067</v>
      </c>
      <c r="F107" s="759"/>
      <c r="G107" s="759"/>
      <c r="H107" s="767">
        <v>0</v>
      </c>
      <c r="I107" s="759">
        <v>2</v>
      </c>
      <c r="J107" s="759">
        <v>61.339999999999989</v>
      </c>
      <c r="K107" s="767">
        <v>1</v>
      </c>
      <c r="L107" s="759">
        <v>2</v>
      </c>
      <c r="M107" s="760">
        <v>61.339999999999989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608</v>
      </c>
      <c r="C3" s="396">
        <f>SUM(C6:C1048576)</f>
        <v>363</v>
      </c>
      <c r="D3" s="396">
        <f>SUM(D6:D1048576)</f>
        <v>449</v>
      </c>
      <c r="E3" s="397">
        <f>SUM(E6:E1048576)</f>
        <v>0</v>
      </c>
      <c r="F3" s="394">
        <f>IF(SUM($B3:$E3)=0,"",B3/SUM($B3:$E3))</f>
        <v>0.42816901408450703</v>
      </c>
      <c r="G3" s="392">
        <f t="shared" ref="G3:I3" si="0">IF(SUM($B3:$E3)=0,"",C3/SUM($B3:$E3))</f>
        <v>0.2556338028169014</v>
      </c>
      <c r="H3" s="392">
        <f t="shared" si="0"/>
        <v>0.31619718309859157</v>
      </c>
      <c r="I3" s="393">
        <f t="shared" si="0"/>
        <v>0</v>
      </c>
      <c r="J3" s="396">
        <f>SUM(J6:J1048576)</f>
        <v>131</v>
      </c>
      <c r="K3" s="396">
        <f>SUM(K6:K1048576)</f>
        <v>193</v>
      </c>
      <c r="L3" s="396">
        <f>SUM(L6:L1048576)</f>
        <v>449</v>
      </c>
      <c r="M3" s="397">
        <f>SUM(M6:M1048576)</f>
        <v>0</v>
      </c>
      <c r="N3" s="394">
        <f>IF(SUM($J3:$M3)=0,"",J3/SUM($J3:$M3))</f>
        <v>0.16946959896507116</v>
      </c>
      <c r="O3" s="392">
        <f t="shared" ref="O3:Q3" si="1">IF(SUM($J3:$M3)=0,"",K3/SUM($J3:$M3))</f>
        <v>0.24967658473479948</v>
      </c>
      <c r="P3" s="392">
        <f t="shared" si="1"/>
        <v>0.58085381630012933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1379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1380</v>
      </c>
      <c r="B7" s="798">
        <v>354</v>
      </c>
      <c r="C7" s="752">
        <v>236</v>
      </c>
      <c r="D7" s="752">
        <v>365</v>
      </c>
      <c r="E7" s="753"/>
      <c r="F7" s="795">
        <v>0.37068062827225129</v>
      </c>
      <c r="G7" s="766">
        <v>0.24712041884816754</v>
      </c>
      <c r="H7" s="766">
        <v>0.38219895287958117</v>
      </c>
      <c r="I7" s="801">
        <v>0</v>
      </c>
      <c r="J7" s="798">
        <v>63</v>
      </c>
      <c r="K7" s="752">
        <v>116</v>
      </c>
      <c r="L7" s="752">
        <v>365</v>
      </c>
      <c r="M7" s="753"/>
      <c r="N7" s="795">
        <v>0.11580882352941177</v>
      </c>
      <c r="O7" s="766">
        <v>0.21323529411764705</v>
      </c>
      <c r="P7" s="766">
        <v>0.67095588235294112</v>
      </c>
      <c r="Q7" s="789">
        <v>0</v>
      </c>
    </row>
    <row r="8" spans="1:17" ht="14.4" customHeight="1" x14ac:dyDescent="0.3">
      <c r="A8" s="792" t="s">
        <v>1381</v>
      </c>
      <c r="B8" s="798">
        <v>50</v>
      </c>
      <c r="C8" s="752">
        <v>5</v>
      </c>
      <c r="D8" s="752"/>
      <c r="E8" s="753"/>
      <c r="F8" s="795">
        <v>0.90909090909090906</v>
      </c>
      <c r="G8" s="766">
        <v>9.0909090909090912E-2</v>
      </c>
      <c r="H8" s="766">
        <v>0</v>
      </c>
      <c r="I8" s="801">
        <v>0</v>
      </c>
      <c r="J8" s="798">
        <v>17</v>
      </c>
      <c r="K8" s="752">
        <v>3</v>
      </c>
      <c r="L8" s="752"/>
      <c r="M8" s="753"/>
      <c r="N8" s="795">
        <v>0.85</v>
      </c>
      <c r="O8" s="766">
        <v>0.15</v>
      </c>
      <c r="P8" s="766">
        <v>0</v>
      </c>
      <c r="Q8" s="789">
        <v>0</v>
      </c>
    </row>
    <row r="9" spans="1:17" ht="14.4" customHeight="1" thickBot="1" x14ac:dyDescent="0.35">
      <c r="A9" s="793" t="s">
        <v>1382</v>
      </c>
      <c r="B9" s="799">
        <v>204</v>
      </c>
      <c r="C9" s="759">
        <v>122</v>
      </c>
      <c r="D9" s="759">
        <v>84</v>
      </c>
      <c r="E9" s="760"/>
      <c r="F9" s="796">
        <v>0.4975609756097561</v>
      </c>
      <c r="G9" s="767">
        <v>0.29756097560975608</v>
      </c>
      <c r="H9" s="767">
        <v>0.20487804878048779</v>
      </c>
      <c r="I9" s="802">
        <v>0</v>
      </c>
      <c r="J9" s="799">
        <v>51</v>
      </c>
      <c r="K9" s="759">
        <v>74</v>
      </c>
      <c r="L9" s="759">
        <v>84</v>
      </c>
      <c r="M9" s="760"/>
      <c r="N9" s="796">
        <v>0.24401913875598086</v>
      </c>
      <c r="O9" s="767">
        <v>0.35406698564593303</v>
      </c>
      <c r="P9" s="767">
        <v>0.40191387559808611</v>
      </c>
      <c r="Q9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31</v>
      </c>
      <c r="B5" s="730" t="s">
        <v>1383</v>
      </c>
      <c r="C5" s="733">
        <v>1094293.8899999997</v>
      </c>
      <c r="D5" s="733">
        <v>2309</v>
      </c>
      <c r="E5" s="733">
        <v>885839.16999999993</v>
      </c>
      <c r="F5" s="803">
        <v>0.80950755377058736</v>
      </c>
      <c r="G5" s="733">
        <v>1848</v>
      </c>
      <c r="H5" s="803">
        <v>0.80034647033347772</v>
      </c>
      <c r="I5" s="733">
        <v>208454.71999999991</v>
      </c>
      <c r="J5" s="803">
        <v>0.1904924462294128</v>
      </c>
      <c r="K5" s="733">
        <v>461</v>
      </c>
      <c r="L5" s="803">
        <v>0.19965352966652231</v>
      </c>
      <c r="M5" s="733" t="s">
        <v>73</v>
      </c>
      <c r="N5" s="270"/>
    </row>
    <row r="6" spans="1:14" ht="14.4" customHeight="1" x14ac:dyDescent="0.3">
      <c r="A6" s="729">
        <v>31</v>
      </c>
      <c r="B6" s="730" t="s">
        <v>1384</v>
      </c>
      <c r="C6" s="733">
        <v>593794.29999999993</v>
      </c>
      <c r="D6" s="733">
        <v>1067</v>
      </c>
      <c r="E6" s="733">
        <v>456215.27999999997</v>
      </c>
      <c r="F6" s="803">
        <v>0.76830525318279419</v>
      </c>
      <c r="G6" s="733">
        <v>709</v>
      </c>
      <c r="H6" s="803">
        <v>0.66447985004686039</v>
      </c>
      <c r="I6" s="733">
        <v>137579.01999999993</v>
      </c>
      <c r="J6" s="803">
        <v>0.23169474681720581</v>
      </c>
      <c r="K6" s="733">
        <v>358</v>
      </c>
      <c r="L6" s="803">
        <v>0.33552014995313967</v>
      </c>
      <c r="M6" s="733" t="s">
        <v>1</v>
      </c>
      <c r="N6" s="270"/>
    </row>
    <row r="7" spans="1:14" ht="14.4" customHeight="1" x14ac:dyDescent="0.3">
      <c r="A7" s="729">
        <v>31</v>
      </c>
      <c r="B7" s="730" t="s">
        <v>1385</v>
      </c>
      <c r="C7" s="733">
        <v>0</v>
      </c>
      <c r="D7" s="733">
        <v>1</v>
      </c>
      <c r="E7" s="733">
        <v>0</v>
      </c>
      <c r="F7" s="803" t="s">
        <v>579</v>
      </c>
      <c r="G7" s="733">
        <v>1</v>
      </c>
      <c r="H7" s="803">
        <v>1</v>
      </c>
      <c r="I7" s="733" t="s">
        <v>579</v>
      </c>
      <c r="J7" s="803" t="s">
        <v>579</v>
      </c>
      <c r="K7" s="733" t="s">
        <v>579</v>
      </c>
      <c r="L7" s="803">
        <v>0</v>
      </c>
      <c r="M7" s="733" t="s">
        <v>1</v>
      </c>
      <c r="N7" s="270"/>
    </row>
    <row r="8" spans="1:14" ht="14.4" customHeight="1" x14ac:dyDescent="0.3">
      <c r="A8" s="729">
        <v>31</v>
      </c>
      <c r="B8" s="730" t="s">
        <v>1386</v>
      </c>
      <c r="C8" s="733">
        <v>500499.58999999985</v>
      </c>
      <c r="D8" s="733">
        <v>1241</v>
      </c>
      <c r="E8" s="733">
        <v>429623.8899999999</v>
      </c>
      <c r="F8" s="803">
        <v>0.85839009378609088</v>
      </c>
      <c r="G8" s="733">
        <v>1138</v>
      </c>
      <c r="H8" s="803">
        <v>0.91700241740531829</v>
      </c>
      <c r="I8" s="733">
        <v>70875.699999999983</v>
      </c>
      <c r="J8" s="803">
        <v>0.1416099062139092</v>
      </c>
      <c r="K8" s="733">
        <v>103</v>
      </c>
      <c r="L8" s="803">
        <v>8.2997582594681707E-2</v>
      </c>
      <c r="M8" s="733" t="s">
        <v>1</v>
      </c>
      <c r="N8" s="270"/>
    </row>
    <row r="9" spans="1:14" ht="14.4" customHeight="1" x14ac:dyDescent="0.3">
      <c r="A9" s="729" t="s">
        <v>577</v>
      </c>
      <c r="B9" s="730" t="s">
        <v>3</v>
      </c>
      <c r="C9" s="733">
        <v>1094293.8899999997</v>
      </c>
      <c r="D9" s="733">
        <v>2309</v>
      </c>
      <c r="E9" s="733">
        <v>885839.16999999993</v>
      </c>
      <c r="F9" s="803">
        <v>0.80950755377058736</v>
      </c>
      <c r="G9" s="733">
        <v>1848</v>
      </c>
      <c r="H9" s="803">
        <v>0.80034647033347772</v>
      </c>
      <c r="I9" s="733">
        <v>208454.71999999991</v>
      </c>
      <c r="J9" s="803">
        <v>0.1904924462294128</v>
      </c>
      <c r="K9" s="733">
        <v>461</v>
      </c>
      <c r="L9" s="803">
        <v>0.19965352966652231</v>
      </c>
      <c r="M9" s="733" t="s">
        <v>589</v>
      </c>
      <c r="N9" s="270"/>
    </row>
    <row r="11" spans="1:14" ht="14.4" customHeight="1" x14ac:dyDescent="0.3">
      <c r="A11" s="729">
        <v>31</v>
      </c>
      <c r="B11" s="730" t="s">
        <v>1383</v>
      </c>
      <c r="C11" s="733" t="s">
        <v>579</v>
      </c>
      <c r="D11" s="733" t="s">
        <v>579</v>
      </c>
      <c r="E11" s="733" t="s">
        <v>579</v>
      </c>
      <c r="F11" s="803" t="s">
        <v>579</v>
      </c>
      <c r="G11" s="733" t="s">
        <v>579</v>
      </c>
      <c r="H11" s="803" t="s">
        <v>579</v>
      </c>
      <c r="I11" s="733" t="s">
        <v>579</v>
      </c>
      <c r="J11" s="803" t="s">
        <v>579</v>
      </c>
      <c r="K11" s="733" t="s">
        <v>579</v>
      </c>
      <c r="L11" s="803" t="s">
        <v>579</v>
      </c>
      <c r="M11" s="733" t="s">
        <v>73</v>
      </c>
      <c r="N11" s="270"/>
    </row>
    <row r="12" spans="1:14" ht="14.4" customHeight="1" x14ac:dyDescent="0.3">
      <c r="A12" s="729" t="s">
        <v>1387</v>
      </c>
      <c r="B12" s="730" t="s">
        <v>1384</v>
      </c>
      <c r="C12" s="733">
        <v>61979.990000000005</v>
      </c>
      <c r="D12" s="733">
        <v>85</v>
      </c>
      <c r="E12" s="733">
        <v>35817.170000000006</v>
      </c>
      <c r="F12" s="803">
        <v>0.57788279733507542</v>
      </c>
      <c r="G12" s="733">
        <v>40</v>
      </c>
      <c r="H12" s="803">
        <v>0.47058823529411764</v>
      </c>
      <c r="I12" s="733">
        <v>26162.82</v>
      </c>
      <c r="J12" s="803">
        <v>0.42211720266492458</v>
      </c>
      <c r="K12" s="733">
        <v>45</v>
      </c>
      <c r="L12" s="803">
        <v>0.52941176470588236</v>
      </c>
      <c r="M12" s="733" t="s">
        <v>1</v>
      </c>
      <c r="N12" s="270"/>
    </row>
    <row r="13" spans="1:14" ht="14.4" customHeight="1" x14ac:dyDescent="0.3">
      <c r="A13" s="729" t="s">
        <v>1387</v>
      </c>
      <c r="B13" s="730" t="s">
        <v>1386</v>
      </c>
      <c r="C13" s="733">
        <v>28543.820000000007</v>
      </c>
      <c r="D13" s="733">
        <v>92</v>
      </c>
      <c r="E13" s="733">
        <v>24029.850000000006</v>
      </c>
      <c r="F13" s="803">
        <v>0.84185823761500733</v>
      </c>
      <c r="G13" s="733">
        <v>85</v>
      </c>
      <c r="H13" s="803">
        <v>0.92391304347826086</v>
      </c>
      <c r="I13" s="733">
        <v>4513.9699999999993</v>
      </c>
      <c r="J13" s="803">
        <v>0.15814176238499256</v>
      </c>
      <c r="K13" s="733">
        <v>7</v>
      </c>
      <c r="L13" s="803">
        <v>7.6086956521739135E-2</v>
      </c>
      <c r="M13" s="733" t="s">
        <v>1</v>
      </c>
      <c r="N13" s="270"/>
    </row>
    <row r="14" spans="1:14" ht="14.4" customHeight="1" x14ac:dyDescent="0.3">
      <c r="A14" s="729" t="s">
        <v>1387</v>
      </c>
      <c r="B14" s="730" t="s">
        <v>1388</v>
      </c>
      <c r="C14" s="733">
        <v>90523.810000000012</v>
      </c>
      <c r="D14" s="733">
        <v>177</v>
      </c>
      <c r="E14" s="733">
        <v>59847.020000000011</v>
      </c>
      <c r="F14" s="803">
        <v>0.6611191022560805</v>
      </c>
      <c r="G14" s="733">
        <v>125</v>
      </c>
      <c r="H14" s="803">
        <v>0.70621468926553677</v>
      </c>
      <c r="I14" s="733">
        <v>30676.79</v>
      </c>
      <c r="J14" s="803">
        <v>0.3388808977439195</v>
      </c>
      <c r="K14" s="733">
        <v>52</v>
      </c>
      <c r="L14" s="803">
        <v>0.29378531073446329</v>
      </c>
      <c r="M14" s="733" t="s">
        <v>593</v>
      </c>
      <c r="N14" s="270"/>
    </row>
    <row r="15" spans="1:14" ht="14.4" customHeight="1" x14ac:dyDescent="0.3">
      <c r="A15" s="729" t="s">
        <v>579</v>
      </c>
      <c r="B15" s="730" t="s">
        <v>579</v>
      </c>
      <c r="C15" s="733" t="s">
        <v>579</v>
      </c>
      <c r="D15" s="733" t="s">
        <v>579</v>
      </c>
      <c r="E15" s="733" t="s">
        <v>579</v>
      </c>
      <c r="F15" s="803" t="s">
        <v>579</v>
      </c>
      <c r="G15" s="733" t="s">
        <v>579</v>
      </c>
      <c r="H15" s="803" t="s">
        <v>579</v>
      </c>
      <c r="I15" s="733" t="s">
        <v>579</v>
      </c>
      <c r="J15" s="803" t="s">
        <v>579</v>
      </c>
      <c r="K15" s="733" t="s">
        <v>579</v>
      </c>
      <c r="L15" s="803" t="s">
        <v>579</v>
      </c>
      <c r="M15" s="733" t="s">
        <v>594</v>
      </c>
      <c r="N15" s="270"/>
    </row>
    <row r="16" spans="1:14" ht="14.4" customHeight="1" x14ac:dyDescent="0.3">
      <c r="A16" s="729" t="s">
        <v>1389</v>
      </c>
      <c r="B16" s="730" t="s">
        <v>1384</v>
      </c>
      <c r="C16" s="733">
        <v>531814.30999999994</v>
      </c>
      <c r="D16" s="733">
        <v>982</v>
      </c>
      <c r="E16" s="733">
        <v>420398.10999999993</v>
      </c>
      <c r="F16" s="803">
        <v>0.79049792774474226</v>
      </c>
      <c r="G16" s="733">
        <v>669</v>
      </c>
      <c r="H16" s="803">
        <v>0.68126272912423624</v>
      </c>
      <c r="I16" s="733">
        <v>111416.20000000004</v>
      </c>
      <c r="J16" s="803">
        <v>0.20950207225525777</v>
      </c>
      <c r="K16" s="733">
        <v>313</v>
      </c>
      <c r="L16" s="803">
        <v>0.31873727087576376</v>
      </c>
      <c r="M16" s="733" t="s">
        <v>1</v>
      </c>
      <c r="N16" s="270"/>
    </row>
    <row r="17" spans="1:14" ht="14.4" customHeight="1" x14ac:dyDescent="0.3">
      <c r="A17" s="729" t="s">
        <v>1389</v>
      </c>
      <c r="B17" s="730" t="s">
        <v>1385</v>
      </c>
      <c r="C17" s="733">
        <v>0</v>
      </c>
      <c r="D17" s="733">
        <v>1</v>
      </c>
      <c r="E17" s="733">
        <v>0</v>
      </c>
      <c r="F17" s="803" t="s">
        <v>579</v>
      </c>
      <c r="G17" s="733">
        <v>1</v>
      </c>
      <c r="H17" s="803">
        <v>1</v>
      </c>
      <c r="I17" s="733" t="s">
        <v>579</v>
      </c>
      <c r="J17" s="803" t="s">
        <v>579</v>
      </c>
      <c r="K17" s="733" t="s">
        <v>579</v>
      </c>
      <c r="L17" s="803">
        <v>0</v>
      </c>
      <c r="M17" s="733" t="s">
        <v>1</v>
      </c>
      <c r="N17" s="270"/>
    </row>
    <row r="18" spans="1:14" ht="14.4" customHeight="1" x14ac:dyDescent="0.3">
      <c r="A18" s="729" t="s">
        <v>1389</v>
      </c>
      <c r="B18" s="730" t="s">
        <v>1386</v>
      </c>
      <c r="C18" s="733">
        <v>471815.24999999988</v>
      </c>
      <c r="D18" s="733">
        <v>1147</v>
      </c>
      <c r="E18" s="733">
        <v>405453.5199999999</v>
      </c>
      <c r="F18" s="803">
        <v>0.85934806049613699</v>
      </c>
      <c r="G18" s="733">
        <v>1051</v>
      </c>
      <c r="H18" s="803">
        <v>0.91630340017436795</v>
      </c>
      <c r="I18" s="733">
        <v>66361.729999999981</v>
      </c>
      <c r="J18" s="803">
        <v>0.14065193950386301</v>
      </c>
      <c r="K18" s="733">
        <v>96</v>
      </c>
      <c r="L18" s="803">
        <v>8.3696599825632087E-2</v>
      </c>
      <c r="M18" s="733" t="s">
        <v>1</v>
      </c>
      <c r="N18" s="270"/>
    </row>
    <row r="19" spans="1:14" ht="14.4" customHeight="1" x14ac:dyDescent="0.3">
      <c r="A19" s="729" t="s">
        <v>1389</v>
      </c>
      <c r="B19" s="730" t="s">
        <v>1390</v>
      </c>
      <c r="C19" s="733">
        <v>1003629.5599999998</v>
      </c>
      <c r="D19" s="733">
        <v>2130</v>
      </c>
      <c r="E19" s="733">
        <v>825851.62999999989</v>
      </c>
      <c r="F19" s="803">
        <v>0.82286499213913156</v>
      </c>
      <c r="G19" s="733">
        <v>1721</v>
      </c>
      <c r="H19" s="803">
        <v>0.80798122065727696</v>
      </c>
      <c r="I19" s="733">
        <v>177777.93000000002</v>
      </c>
      <c r="J19" s="803">
        <v>0.17713500786086855</v>
      </c>
      <c r="K19" s="733">
        <v>409</v>
      </c>
      <c r="L19" s="803">
        <v>0.19201877934272302</v>
      </c>
      <c r="M19" s="733" t="s">
        <v>593</v>
      </c>
      <c r="N19" s="270"/>
    </row>
    <row r="20" spans="1:14" ht="14.4" customHeight="1" x14ac:dyDescent="0.3">
      <c r="A20" s="729" t="s">
        <v>579</v>
      </c>
      <c r="B20" s="730" t="s">
        <v>579</v>
      </c>
      <c r="C20" s="733" t="s">
        <v>579</v>
      </c>
      <c r="D20" s="733" t="s">
        <v>579</v>
      </c>
      <c r="E20" s="733" t="s">
        <v>579</v>
      </c>
      <c r="F20" s="803" t="s">
        <v>579</v>
      </c>
      <c r="G20" s="733" t="s">
        <v>579</v>
      </c>
      <c r="H20" s="803" t="s">
        <v>579</v>
      </c>
      <c r="I20" s="733" t="s">
        <v>579</v>
      </c>
      <c r="J20" s="803" t="s">
        <v>579</v>
      </c>
      <c r="K20" s="733" t="s">
        <v>579</v>
      </c>
      <c r="L20" s="803" t="s">
        <v>579</v>
      </c>
      <c r="M20" s="733" t="s">
        <v>594</v>
      </c>
      <c r="N20" s="270"/>
    </row>
    <row r="21" spans="1:14" ht="14.4" customHeight="1" x14ac:dyDescent="0.3">
      <c r="A21" s="729" t="s">
        <v>1391</v>
      </c>
      <c r="B21" s="730" t="s">
        <v>1386</v>
      </c>
      <c r="C21" s="733">
        <v>140.52000000000001</v>
      </c>
      <c r="D21" s="733">
        <v>2</v>
      </c>
      <c r="E21" s="733">
        <v>140.52000000000001</v>
      </c>
      <c r="F21" s="803">
        <v>1</v>
      </c>
      <c r="G21" s="733">
        <v>2</v>
      </c>
      <c r="H21" s="803">
        <v>1</v>
      </c>
      <c r="I21" s="733" t="s">
        <v>579</v>
      </c>
      <c r="J21" s="803">
        <v>0</v>
      </c>
      <c r="K21" s="733" t="s">
        <v>579</v>
      </c>
      <c r="L21" s="803">
        <v>0</v>
      </c>
      <c r="M21" s="733" t="s">
        <v>1</v>
      </c>
      <c r="N21" s="270"/>
    </row>
    <row r="22" spans="1:14" ht="14.4" customHeight="1" x14ac:dyDescent="0.3">
      <c r="A22" s="729" t="s">
        <v>1391</v>
      </c>
      <c r="B22" s="730" t="s">
        <v>1392</v>
      </c>
      <c r="C22" s="733">
        <v>140.52000000000001</v>
      </c>
      <c r="D22" s="733">
        <v>2</v>
      </c>
      <c r="E22" s="733">
        <v>140.52000000000001</v>
      </c>
      <c r="F22" s="803">
        <v>1</v>
      </c>
      <c r="G22" s="733">
        <v>2</v>
      </c>
      <c r="H22" s="803">
        <v>1</v>
      </c>
      <c r="I22" s="733" t="s">
        <v>579</v>
      </c>
      <c r="J22" s="803">
        <v>0</v>
      </c>
      <c r="K22" s="733" t="s">
        <v>579</v>
      </c>
      <c r="L22" s="803">
        <v>0</v>
      </c>
      <c r="M22" s="733" t="s">
        <v>593</v>
      </c>
      <c r="N22" s="270"/>
    </row>
    <row r="23" spans="1:14" ht="14.4" customHeight="1" x14ac:dyDescent="0.3">
      <c r="A23" s="729" t="s">
        <v>579</v>
      </c>
      <c r="B23" s="730" t="s">
        <v>579</v>
      </c>
      <c r="C23" s="733" t="s">
        <v>579</v>
      </c>
      <c r="D23" s="733" t="s">
        <v>579</v>
      </c>
      <c r="E23" s="733" t="s">
        <v>579</v>
      </c>
      <c r="F23" s="803" t="s">
        <v>579</v>
      </c>
      <c r="G23" s="733" t="s">
        <v>579</v>
      </c>
      <c r="H23" s="803" t="s">
        <v>579</v>
      </c>
      <c r="I23" s="733" t="s">
        <v>579</v>
      </c>
      <c r="J23" s="803" t="s">
        <v>579</v>
      </c>
      <c r="K23" s="733" t="s">
        <v>579</v>
      </c>
      <c r="L23" s="803" t="s">
        <v>579</v>
      </c>
      <c r="M23" s="733" t="s">
        <v>594</v>
      </c>
      <c r="N23" s="270"/>
    </row>
    <row r="24" spans="1:14" ht="14.4" customHeight="1" x14ac:dyDescent="0.3">
      <c r="A24" s="729" t="s">
        <v>577</v>
      </c>
      <c r="B24" s="730" t="s">
        <v>1393</v>
      </c>
      <c r="C24" s="733">
        <v>1094293.8899999999</v>
      </c>
      <c r="D24" s="733">
        <v>2309</v>
      </c>
      <c r="E24" s="733">
        <v>885839.16999999993</v>
      </c>
      <c r="F24" s="803">
        <v>0.80950755377058714</v>
      </c>
      <c r="G24" s="733">
        <v>1848</v>
      </c>
      <c r="H24" s="803">
        <v>0.80034647033347772</v>
      </c>
      <c r="I24" s="733">
        <v>208454.72000000003</v>
      </c>
      <c r="J24" s="803">
        <v>0.19049244622941289</v>
      </c>
      <c r="K24" s="733">
        <v>461</v>
      </c>
      <c r="L24" s="803">
        <v>0.19965352966652231</v>
      </c>
      <c r="M24" s="733" t="s">
        <v>589</v>
      </c>
      <c r="N24" s="270"/>
    </row>
    <row r="25" spans="1:14" ht="14.4" customHeight="1" x14ac:dyDescent="0.3">
      <c r="A25" s="804" t="s">
        <v>301</v>
      </c>
    </row>
    <row r="26" spans="1:14" ht="14.4" customHeight="1" x14ac:dyDescent="0.3">
      <c r="A26" s="805" t="s">
        <v>1394</v>
      </c>
    </row>
    <row r="27" spans="1:14" ht="14.4" customHeight="1" x14ac:dyDescent="0.3">
      <c r="A27" s="804" t="s">
        <v>1395</v>
      </c>
    </row>
  </sheetData>
  <autoFilter ref="A4:M4"/>
  <mergeCells count="4">
    <mergeCell ref="E3:H3"/>
    <mergeCell ref="C3:D3"/>
    <mergeCell ref="I3:L3"/>
    <mergeCell ref="A1:L1"/>
  </mergeCells>
  <conditionalFormatting sqref="F4 F10 F25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4">
    <cfRule type="expression" dxfId="49" priority="4">
      <formula>AND(LEFT(M11,6)&lt;&gt;"mezera",M11&lt;&gt;"")</formula>
    </cfRule>
  </conditionalFormatting>
  <conditionalFormatting sqref="A11:A24">
    <cfRule type="expression" dxfId="48" priority="2">
      <formula>AND(M11&lt;&gt;"",M11&lt;&gt;"mezeraKL")</formula>
    </cfRule>
  </conditionalFormatting>
  <conditionalFormatting sqref="F11:F24">
    <cfRule type="cellIs" dxfId="47" priority="1" operator="lessThan">
      <formula>0.6</formula>
    </cfRule>
  </conditionalFormatting>
  <conditionalFormatting sqref="B11:L24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4">
    <cfRule type="expression" dxfId="44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1396</v>
      </c>
      <c r="B5" s="797">
        <v>9314.85</v>
      </c>
      <c r="C5" s="741">
        <v>1</v>
      </c>
      <c r="D5" s="810">
        <v>16</v>
      </c>
      <c r="E5" s="813" t="s">
        <v>1396</v>
      </c>
      <c r="F5" s="797">
        <v>6755.86</v>
      </c>
      <c r="G5" s="765">
        <v>0.72527845322254247</v>
      </c>
      <c r="H5" s="745">
        <v>13</v>
      </c>
      <c r="I5" s="788">
        <v>0.8125</v>
      </c>
      <c r="J5" s="816">
        <v>2558.9900000000002</v>
      </c>
      <c r="K5" s="765">
        <v>0.27472154677745753</v>
      </c>
      <c r="L5" s="745">
        <v>3</v>
      </c>
      <c r="M5" s="788">
        <v>0.1875</v>
      </c>
    </row>
    <row r="6" spans="1:13" ht="14.4" customHeight="1" x14ac:dyDescent="0.3">
      <c r="A6" s="807" t="s">
        <v>1397</v>
      </c>
      <c r="B6" s="798">
        <v>99140.430000000022</v>
      </c>
      <c r="C6" s="748">
        <v>1</v>
      </c>
      <c r="D6" s="811">
        <v>295</v>
      </c>
      <c r="E6" s="814" t="s">
        <v>1397</v>
      </c>
      <c r="F6" s="798">
        <v>66668.120000000024</v>
      </c>
      <c r="G6" s="766">
        <v>0.67246147711887072</v>
      </c>
      <c r="H6" s="752">
        <v>224</v>
      </c>
      <c r="I6" s="789">
        <v>0.7593220338983051</v>
      </c>
      <c r="J6" s="817">
        <v>32472.31</v>
      </c>
      <c r="K6" s="766">
        <v>0.32753852288112928</v>
      </c>
      <c r="L6" s="752">
        <v>71</v>
      </c>
      <c r="M6" s="789">
        <v>0.24067796610169492</v>
      </c>
    </row>
    <row r="7" spans="1:13" ht="14.4" customHeight="1" x14ac:dyDescent="0.3">
      <c r="A7" s="807" t="s">
        <v>1398</v>
      </c>
      <c r="B7" s="798">
        <v>312.99</v>
      </c>
      <c r="C7" s="748">
        <v>1</v>
      </c>
      <c r="D7" s="811">
        <v>3</v>
      </c>
      <c r="E7" s="814" t="s">
        <v>1398</v>
      </c>
      <c r="F7" s="798"/>
      <c r="G7" s="766">
        <v>0</v>
      </c>
      <c r="H7" s="752"/>
      <c r="I7" s="789">
        <v>0</v>
      </c>
      <c r="J7" s="817">
        <v>312.99</v>
      </c>
      <c r="K7" s="766">
        <v>1</v>
      </c>
      <c r="L7" s="752">
        <v>3</v>
      </c>
      <c r="M7" s="789">
        <v>1</v>
      </c>
    </row>
    <row r="8" spans="1:13" ht="14.4" customHeight="1" x14ac:dyDescent="0.3">
      <c r="A8" s="807" t="s">
        <v>1399</v>
      </c>
      <c r="B8" s="798">
        <v>73566.12000000001</v>
      </c>
      <c r="C8" s="748">
        <v>1</v>
      </c>
      <c r="D8" s="811">
        <v>145</v>
      </c>
      <c r="E8" s="814" t="s">
        <v>1399</v>
      </c>
      <c r="F8" s="798">
        <v>59427.960000000014</v>
      </c>
      <c r="G8" s="766">
        <v>0.80781696791947166</v>
      </c>
      <c r="H8" s="752">
        <v>114</v>
      </c>
      <c r="I8" s="789">
        <v>0.78620689655172415</v>
      </c>
      <c r="J8" s="817">
        <v>14138.16</v>
      </c>
      <c r="K8" s="766">
        <v>0.19218303208052834</v>
      </c>
      <c r="L8" s="752">
        <v>31</v>
      </c>
      <c r="M8" s="789">
        <v>0.21379310344827587</v>
      </c>
    </row>
    <row r="9" spans="1:13" ht="14.4" customHeight="1" x14ac:dyDescent="0.3">
      <c r="A9" s="807" t="s">
        <v>1400</v>
      </c>
      <c r="B9" s="798">
        <v>160049.53999999998</v>
      </c>
      <c r="C9" s="748">
        <v>1</v>
      </c>
      <c r="D9" s="811">
        <v>336</v>
      </c>
      <c r="E9" s="814" t="s">
        <v>1400</v>
      </c>
      <c r="F9" s="798">
        <v>117127.95</v>
      </c>
      <c r="G9" s="766">
        <v>0.73182309677366153</v>
      </c>
      <c r="H9" s="752">
        <v>264</v>
      </c>
      <c r="I9" s="789">
        <v>0.7857142857142857</v>
      </c>
      <c r="J9" s="817">
        <v>42921.59</v>
      </c>
      <c r="K9" s="766">
        <v>0.26817690322633858</v>
      </c>
      <c r="L9" s="752">
        <v>72</v>
      </c>
      <c r="M9" s="789">
        <v>0.21428571428571427</v>
      </c>
    </row>
    <row r="10" spans="1:13" ht="14.4" customHeight="1" x14ac:dyDescent="0.3">
      <c r="A10" s="807" t="s">
        <v>1401</v>
      </c>
      <c r="B10" s="798">
        <v>82.72</v>
      </c>
      <c r="C10" s="748">
        <v>1</v>
      </c>
      <c r="D10" s="811">
        <v>3</v>
      </c>
      <c r="E10" s="814" t="s">
        <v>1401</v>
      </c>
      <c r="F10" s="798">
        <v>82.72</v>
      </c>
      <c r="G10" s="766">
        <v>1</v>
      </c>
      <c r="H10" s="752">
        <v>3</v>
      </c>
      <c r="I10" s="789">
        <v>1</v>
      </c>
      <c r="J10" s="817"/>
      <c r="K10" s="766">
        <v>0</v>
      </c>
      <c r="L10" s="752"/>
      <c r="M10" s="789">
        <v>0</v>
      </c>
    </row>
    <row r="11" spans="1:13" ht="14.4" customHeight="1" x14ac:dyDescent="0.3">
      <c r="A11" s="807" t="s">
        <v>1402</v>
      </c>
      <c r="B11" s="798">
        <v>27602.270000000004</v>
      </c>
      <c r="C11" s="748">
        <v>1</v>
      </c>
      <c r="D11" s="811">
        <v>52</v>
      </c>
      <c r="E11" s="814" t="s">
        <v>1402</v>
      </c>
      <c r="F11" s="798">
        <v>23970.960000000003</v>
      </c>
      <c r="G11" s="766">
        <v>0.86844161730176539</v>
      </c>
      <c r="H11" s="752">
        <v>43</v>
      </c>
      <c r="I11" s="789">
        <v>0.82692307692307687</v>
      </c>
      <c r="J11" s="817">
        <v>3631.31</v>
      </c>
      <c r="K11" s="766">
        <v>0.13155838269823458</v>
      </c>
      <c r="L11" s="752">
        <v>9</v>
      </c>
      <c r="M11" s="789">
        <v>0.17307692307692307</v>
      </c>
    </row>
    <row r="12" spans="1:13" ht="14.4" customHeight="1" x14ac:dyDescent="0.3">
      <c r="A12" s="807" t="s">
        <v>1403</v>
      </c>
      <c r="B12" s="798">
        <v>2350.35</v>
      </c>
      <c r="C12" s="748">
        <v>1</v>
      </c>
      <c r="D12" s="811">
        <v>7</v>
      </c>
      <c r="E12" s="814" t="s">
        <v>1403</v>
      </c>
      <c r="F12" s="798">
        <v>1970.35</v>
      </c>
      <c r="G12" s="766">
        <v>0.83832195204969473</v>
      </c>
      <c r="H12" s="752">
        <v>6</v>
      </c>
      <c r="I12" s="789">
        <v>0.8571428571428571</v>
      </c>
      <c r="J12" s="817">
        <v>380</v>
      </c>
      <c r="K12" s="766">
        <v>0.16167804795030527</v>
      </c>
      <c r="L12" s="752">
        <v>1</v>
      </c>
      <c r="M12" s="789">
        <v>0.14285714285714285</v>
      </c>
    </row>
    <row r="13" spans="1:13" ht="14.4" customHeight="1" x14ac:dyDescent="0.3">
      <c r="A13" s="807" t="s">
        <v>1404</v>
      </c>
      <c r="B13" s="798">
        <v>63994.30000000001</v>
      </c>
      <c r="C13" s="748">
        <v>1</v>
      </c>
      <c r="D13" s="811">
        <v>91</v>
      </c>
      <c r="E13" s="814" t="s">
        <v>1404</v>
      </c>
      <c r="F13" s="798">
        <v>56992.180000000008</v>
      </c>
      <c r="G13" s="766">
        <v>0.89058212997095054</v>
      </c>
      <c r="H13" s="752">
        <v>76</v>
      </c>
      <c r="I13" s="789">
        <v>0.8351648351648352</v>
      </c>
      <c r="J13" s="817">
        <v>7002.12</v>
      </c>
      <c r="K13" s="766">
        <v>0.10941787002904944</v>
      </c>
      <c r="L13" s="752">
        <v>15</v>
      </c>
      <c r="M13" s="789">
        <v>0.16483516483516483</v>
      </c>
    </row>
    <row r="14" spans="1:13" ht="14.4" customHeight="1" x14ac:dyDescent="0.3">
      <c r="A14" s="807" t="s">
        <v>1405</v>
      </c>
      <c r="B14" s="798">
        <v>916.56999999999994</v>
      </c>
      <c r="C14" s="748">
        <v>1</v>
      </c>
      <c r="D14" s="811">
        <v>6</v>
      </c>
      <c r="E14" s="814" t="s">
        <v>1405</v>
      </c>
      <c r="F14" s="798">
        <v>916.56999999999994</v>
      </c>
      <c r="G14" s="766">
        <v>1</v>
      </c>
      <c r="H14" s="752">
        <v>6</v>
      </c>
      <c r="I14" s="789">
        <v>1</v>
      </c>
      <c r="J14" s="817"/>
      <c r="K14" s="766">
        <v>0</v>
      </c>
      <c r="L14" s="752"/>
      <c r="M14" s="789">
        <v>0</v>
      </c>
    </row>
    <row r="15" spans="1:13" ht="14.4" customHeight="1" x14ac:dyDescent="0.3">
      <c r="A15" s="807" t="s">
        <v>1406</v>
      </c>
      <c r="B15" s="798">
        <v>33646.89</v>
      </c>
      <c r="C15" s="748">
        <v>1</v>
      </c>
      <c r="D15" s="811">
        <v>75</v>
      </c>
      <c r="E15" s="814" t="s">
        <v>1406</v>
      </c>
      <c r="F15" s="798">
        <v>25550.69</v>
      </c>
      <c r="G15" s="766">
        <v>0.75937746400930362</v>
      </c>
      <c r="H15" s="752">
        <v>58</v>
      </c>
      <c r="I15" s="789">
        <v>0.77333333333333332</v>
      </c>
      <c r="J15" s="817">
        <v>8096.2</v>
      </c>
      <c r="K15" s="766">
        <v>0.24062253599069633</v>
      </c>
      <c r="L15" s="752">
        <v>17</v>
      </c>
      <c r="M15" s="789">
        <v>0.22666666666666666</v>
      </c>
    </row>
    <row r="16" spans="1:13" ht="14.4" customHeight="1" x14ac:dyDescent="0.3">
      <c r="A16" s="807" t="s">
        <v>1407</v>
      </c>
      <c r="B16" s="798">
        <v>27452.26</v>
      </c>
      <c r="C16" s="748">
        <v>1</v>
      </c>
      <c r="D16" s="811">
        <v>65</v>
      </c>
      <c r="E16" s="814" t="s">
        <v>1407</v>
      </c>
      <c r="F16" s="798">
        <v>24356.67</v>
      </c>
      <c r="G16" s="766">
        <v>0.88723733492251644</v>
      </c>
      <c r="H16" s="752">
        <v>55</v>
      </c>
      <c r="I16" s="789">
        <v>0.84615384615384615</v>
      </c>
      <c r="J16" s="817">
        <v>3095.59</v>
      </c>
      <c r="K16" s="766">
        <v>0.11276266507748361</v>
      </c>
      <c r="L16" s="752">
        <v>10</v>
      </c>
      <c r="M16" s="789">
        <v>0.15384615384615385</v>
      </c>
    </row>
    <row r="17" spans="1:13" ht="14.4" customHeight="1" x14ac:dyDescent="0.3">
      <c r="A17" s="807" t="s">
        <v>1408</v>
      </c>
      <c r="B17" s="798">
        <v>45452.72</v>
      </c>
      <c r="C17" s="748">
        <v>1</v>
      </c>
      <c r="D17" s="811">
        <v>95</v>
      </c>
      <c r="E17" s="814" t="s">
        <v>1408</v>
      </c>
      <c r="F17" s="798">
        <v>34372.370000000003</v>
      </c>
      <c r="G17" s="766">
        <v>0.75622250989599749</v>
      </c>
      <c r="H17" s="752">
        <v>74</v>
      </c>
      <c r="I17" s="789">
        <v>0.77894736842105261</v>
      </c>
      <c r="J17" s="817">
        <v>11080.349999999999</v>
      </c>
      <c r="K17" s="766">
        <v>0.24377749010400254</v>
      </c>
      <c r="L17" s="752">
        <v>21</v>
      </c>
      <c r="M17" s="789">
        <v>0.22105263157894736</v>
      </c>
    </row>
    <row r="18" spans="1:13" ht="14.4" customHeight="1" x14ac:dyDescent="0.3">
      <c r="A18" s="807" t="s">
        <v>1409</v>
      </c>
      <c r="B18" s="798">
        <v>122844.27000000003</v>
      </c>
      <c r="C18" s="748">
        <v>1</v>
      </c>
      <c r="D18" s="811">
        <v>323</v>
      </c>
      <c r="E18" s="814" t="s">
        <v>1409</v>
      </c>
      <c r="F18" s="798">
        <v>103901.91000000003</v>
      </c>
      <c r="G18" s="766">
        <v>0.84580184326057706</v>
      </c>
      <c r="H18" s="752">
        <v>257</v>
      </c>
      <c r="I18" s="789">
        <v>0.79566563467492257</v>
      </c>
      <c r="J18" s="817">
        <v>18942.36</v>
      </c>
      <c r="K18" s="766">
        <v>0.15419815673942297</v>
      </c>
      <c r="L18" s="752">
        <v>66</v>
      </c>
      <c r="M18" s="789">
        <v>0.2043343653250774</v>
      </c>
    </row>
    <row r="19" spans="1:13" ht="14.4" customHeight="1" x14ac:dyDescent="0.3">
      <c r="A19" s="807" t="s">
        <v>1410</v>
      </c>
      <c r="B19" s="798">
        <v>30843.59</v>
      </c>
      <c r="C19" s="748">
        <v>1</v>
      </c>
      <c r="D19" s="811">
        <v>66</v>
      </c>
      <c r="E19" s="814" t="s">
        <v>1410</v>
      </c>
      <c r="F19" s="798">
        <v>25530.25</v>
      </c>
      <c r="G19" s="766">
        <v>0.82773276392274697</v>
      </c>
      <c r="H19" s="752">
        <v>57</v>
      </c>
      <c r="I19" s="789">
        <v>0.86363636363636365</v>
      </c>
      <c r="J19" s="817">
        <v>5313.34</v>
      </c>
      <c r="K19" s="766">
        <v>0.172267236077253</v>
      </c>
      <c r="L19" s="752">
        <v>9</v>
      </c>
      <c r="M19" s="789">
        <v>0.13636363636363635</v>
      </c>
    </row>
    <row r="20" spans="1:13" ht="14.4" customHeight="1" x14ac:dyDescent="0.3">
      <c r="A20" s="807" t="s">
        <v>1411</v>
      </c>
      <c r="B20" s="798">
        <v>24969.24</v>
      </c>
      <c r="C20" s="748">
        <v>1</v>
      </c>
      <c r="D20" s="811">
        <v>44</v>
      </c>
      <c r="E20" s="814" t="s">
        <v>1411</v>
      </c>
      <c r="F20" s="798">
        <v>21567.84</v>
      </c>
      <c r="G20" s="766">
        <v>0.86377639047083532</v>
      </c>
      <c r="H20" s="752">
        <v>36</v>
      </c>
      <c r="I20" s="789">
        <v>0.81818181818181823</v>
      </c>
      <c r="J20" s="817">
        <v>3401.4</v>
      </c>
      <c r="K20" s="766">
        <v>0.13622360952916468</v>
      </c>
      <c r="L20" s="752">
        <v>8</v>
      </c>
      <c r="M20" s="789">
        <v>0.18181818181818182</v>
      </c>
    </row>
    <row r="21" spans="1:13" ht="14.4" customHeight="1" x14ac:dyDescent="0.3">
      <c r="A21" s="807" t="s">
        <v>1412</v>
      </c>
      <c r="B21" s="798">
        <v>109980.35999999999</v>
      </c>
      <c r="C21" s="748">
        <v>1</v>
      </c>
      <c r="D21" s="811">
        <v>85</v>
      </c>
      <c r="E21" s="814" t="s">
        <v>1412</v>
      </c>
      <c r="F21" s="798">
        <v>93580.939999999988</v>
      </c>
      <c r="G21" s="766">
        <v>0.85088774032018077</v>
      </c>
      <c r="H21" s="752">
        <v>75</v>
      </c>
      <c r="I21" s="789">
        <v>0.88235294117647056</v>
      </c>
      <c r="J21" s="817">
        <v>16399.419999999998</v>
      </c>
      <c r="K21" s="766">
        <v>0.1491122596798192</v>
      </c>
      <c r="L21" s="752">
        <v>10</v>
      </c>
      <c r="M21" s="789">
        <v>0.11764705882352941</v>
      </c>
    </row>
    <row r="22" spans="1:13" ht="14.4" customHeight="1" x14ac:dyDescent="0.3">
      <c r="A22" s="807" t="s">
        <v>1413</v>
      </c>
      <c r="B22" s="798">
        <v>51944.85</v>
      </c>
      <c r="C22" s="748">
        <v>1</v>
      </c>
      <c r="D22" s="811">
        <v>98</v>
      </c>
      <c r="E22" s="814" t="s">
        <v>1413</v>
      </c>
      <c r="F22" s="798">
        <v>43891.45</v>
      </c>
      <c r="G22" s="766">
        <v>0.8449624938757162</v>
      </c>
      <c r="H22" s="752">
        <v>77</v>
      </c>
      <c r="I22" s="789">
        <v>0.7857142857142857</v>
      </c>
      <c r="J22" s="817">
        <v>8053.4000000000005</v>
      </c>
      <c r="K22" s="766">
        <v>0.15503750612428374</v>
      </c>
      <c r="L22" s="752">
        <v>21</v>
      </c>
      <c r="M22" s="789">
        <v>0.21428571428571427</v>
      </c>
    </row>
    <row r="23" spans="1:13" ht="14.4" customHeight="1" x14ac:dyDescent="0.3">
      <c r="A23" s="807" t="s">
        <v>1414</v>
      </c>
      <c r="B23" s="798">
        <v>8813.35</v>
      </c>
      <c r="C23" s="748">
        <v>1</v>
      </c>
      <c r="D23" s="811">
        <v>25</v>
      </c>
      <c r="E23" s="814" t="s">
        <v>1414</v>
      </c>
      <c r="F23" s="798">
        <v>5383.67</v>
      </c>
      <c r="G23" s="766">
        <v>0.61085398855145889</v>
      </c>
      <c r="H23" s="752">
        <v>15</v>
      </c>
      <c r="I23" s="789">
        <v>0.6</v>
      </c>
      <c r="J23" s="817">
        <v>3429.68</v>
      </c>
      <c r="K23" s="766">
        <v>0.38914601144854111</v>
      </c>
      <c r="L23" s="752">
        <v>10</v>
      </c>
      <c r="M23" s="789">
        <v>0.4</v>
      </c>
    </row>
    <row r="24" spans="1:13" ht="14.4" customHeight="1" x14ac:dyDescent="0.3">
      <c r="A24" s="807" t="s">
        <v>1415</v>
      </c>
      <c r="B24" s="798">
        <v>37914.22</v>
      </c>
      <c r="C24" s="748">
        <v>1</v>
      </c>
      <c r="D24" s="811">
        <v>91</v>
      </c>
      <c r="E24" s="814" t="s">
        <v>1415</v>
      </c>
      <c r="F24" s="798">
        <v>31978.05</v>
      </c>
      <c r="G24" s="766">
        <v>0.8434315673644347</v>
      </c>
      <c r="H24" s="752">
        <v>75</v>
      </c>
      <c r="I24" s="789">
        <v>0.82417582417582413</v>
      </c>
      <c r="J24" s="817">
        <v>5936.17</v>
      </c>
      <c r="K24" s="766">
        <v>0.15656843263556522</v>
      </c>
      <c r="L24" s="752">
        <v>16</v>
      </c>
      <c r="M24" s="789">
        <v>0.17582417582417584</v>
      </c>
    </row>
    <row r="25" spans="1:13" ht="14.4" customHeight="1" thickBot="1" x14ac:dyDescent="0.35">
      <c r="A25" s="808" t="s">
        <v>1416</v>
      </c>
      <c r="B25" s="799">
        <v>163102.00000000003</v>
      </c>
      <c r="C25" s="755">
        <v>1</v>
      </c>
      <c r="D25" s="812">
        <v>388</v>
      </c>
      <c r="E25" s="815" t="s">
        <v>1416</v>
      </c>
      <c r="F25" s="799">
        <v>141812.66000000003</v>
      </c>
      <c r="G25" s="767">
        <v>0.86947223210015823</v>
      </c>
      <c r="H25" s="759">
        <v>320</v>
      </c>
      <c r="I25" s="790">
        <v>0.82474226804123707</v>
      </c>
      <c r="J25" s="818">
        <v>21289.34</v>
      </c>
      <c r="K25" s="767">
        <v>0.1305277678998418</v>
      </c>
      <c r="L25" s="759">
        <v>68</v>
      </c>
      <c r="M25" s="790">
        <v>0.17525773195876287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2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2165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1094293.8899999997</v>
      </c>
      <c r="N3" s="70">
        <f>SUBTOTAL(9,N7:N1048576)</f>
        <v>4309</v>
      </c>
      <c r="O3" s="70">
        <f>SUBTOTAL(9,O7:O1048576)</f>
        <v>2309</v>
      </c>
      <c r="P3" s="70">
        <f>SUBTOTAL(9,P7:P1048576)</f>
        <v>885839.16999999969</v>
      </c>
      <c r="Q3" s="71">
        <f>IF(M3=0,0,P3/M3)</f>
        <v>0.80950755377058714</v>
      </c>
      <c r="R3" s="70">
        <f>SUBTOTAL(9,R7:R1048576)</f>
        <v>3348</v>
      </c>
      <c r="S3" s="71">
        <f>IF(N3=0,0,R3/N3)</f>
        <v>0.7769784172661871</v>
      </c>
      <c r="T3" s="70">
        <f>SUBTOTAL(9,T7:T1048576)</f>
        <v>1848</v>
      </c>
      <c r="U3" s="72">
        <f>IF(O3=0,0,T3/O3)</f>
        <v>0.80034647033347772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31</v>
      </c>
      <c r="B7" s="825" t="s">
        <v>1383</v>
      </c>
      <c r="C7" s="825" t="s">
        <v>1387</v>
      </c>
      <c r="D7" s="826" t="s">
        <v>2162</v>
      </c>
      <c r="E7" s="827" t="s">
        <v>1397</v>
      </c>
      <c r="F7" s="825" t="s">
        <v>1384</v>
      </c>
      <c r="G7" s="825" t="s">
        <v>1417</v>
      </c>
      <c r="H7" s="825" t="s">
        <v>609</v>
      </c>
      <c r="I7" s="825" t="s">
        <v>1418</v>
      </c>
      <c r="J7" s="825" t="s">
        <v>718</v>
      </c>
      <c r="K7" s="825" t="s">
        <v>1163</v>
      </c>
      <c r="L7" s="828">
        <v>736.33</v>
      </c>
      <c r="M7" s="828">
        <v>1472.66</v>
      </c>
      <c r="N7" s="825">
        <v>2</v>
      </c>
      <c r="O7" s="829">
        <v>0.5</v>
      </c>
      <c r="P7" s="828"/>
      <c r="Q7" s="830">
        <v>0</v>
      </c>
      <c r="R7" s="825"/>
      <c r="S7" s="830">
        <v>0</v>
      </c>
      <c r="T7" s="829"/>
      <c r="U7" s="231">
        <v>0</v>
      </c>
    </row>
    <row r="8" spans="1:21" ht="14.4" customHeight="1" x14ac:dyDescent="0.3">
      <c r="A8" s="831">
        <v>31</v>
      </c>
      <c r="B8" s="832" t="s">
        <v>1383</v>
      </c>
      <c r="C8" s="832" t="s">
        <v>1387</v>
      </c>
      <c r="D8" s="833" t="s">
        <v>2162</v>
      </c>
      <c r="E8" s="834" t="s">
        <v>1397</v>
      </c>
      <c r="F8" s="832" t="s">
        <v>1384</v>
      </c>
      <c r="G8" s="832" t="s">
        <v>1419</v>
      </c>
      <c r="H8" s="832" t="s">
        <v>609</v>
      </c>
      <c r="I8" s="832" t="s">
        <v>1284</v>
      </c>
      <c r="J8" s="832" t="s">
        <v>1285</v>
      </c>
      <c r="K8" s="832" t="s">
        <v>1286</v>
      </c>
      <c r="L8" s="835">
        <v>0</v>
      </c>
      <c r="M8" s="835">
        <v>0</v>
      </c>
      <c r="N8" s="832">
        <v>5</v>
      </c>
      <c r="O8" s="836">
        <v>4</v>
      </c>
      <c r="P8" s="835">
        <v>0</v>
      </c>
      <c r="Q8" s="837"/>
      <c r="R8" s="832">
        <v>1</v>
      </c>
      <c r="S8" s="837">
        <v>0.2</v>
      </c>
      <c r="T8" s="836">
        <v>1</v>
      </c>
      <c r="U8" s="838">
        <v>0.25</v>
      </c>
    </row>
    <row r="9" spans="1:21" ht="14.4" customHeight="1" x14ac:dyDescent="0.3">
      <c r="A9" s="831">
        <v>31</v>
      </c>
      <c r="B9" s="832" t="s">
        <v>1383</v>
      </c>
      <c r="C9" s="832" t="s">
        <v>1387</v>
      </c>
      <c r="D9" s="833" t="s">
        <v>2162</v>
      </c>
      <c r="E9" s="834" t="s">
        <v>1397</v>
      </c>
      <c r="F9" s="832" t="s">
        <v>1384</v>
      </c>
      <c r="G9" s="832" t="s">
        <v>1420</v>
      </c>
      <c r="H9" s="832" t="s">
        <v>579</v>
      </c>
      <c r="I9" s="832" t="s">
        <v>1421</v>
      </c>
      <c r="J9" s="832" t="s">
        <v>928</v>
      </c>
      <c r="K9" s="832" t="s">
        <v>1422</v>
      </c>
      <c r="L9" s="835">
        <v>219.37</v>
      </c>
      <c r="M9" s="835">
        <v>219.37</v>
      </c>
      <c r="N9" s="832">
        <v>1</v>
      </c>
      <c r="O9" s="836">
        <v>0.5</v>
      </c>
      <c r="P9" s="835"/>
      <c r="Q9" s="837">
        <v>0</v>
      </c>
      <c r="R9" s="832"/>
      <c r="S9" s="837">
        <v>0</v>
      </c>
      <c r="T9" s="836"/>
      <c r="U9" s="838">
        <v>0</v>
      </c>
    </row>
    <row r="10" spans="1:21" ht="14.4" customHeight="1" x14ac:dyDescent="0.3">
      <c r="A10" s="831">
        <v>31</v>
      </c>
      <c r="B10" s="832" t="s">
        <v>1383</v>
      </c>
      <c r="C10" s="832" t="s">
        <v>1387</v>
      </c>
      <c r="D10" s="833" t="s">
        <v>2162</v>
      </c>
      <c r="E10" s="834" t="s">
        <v>1397</v>
      </c>
      <c r="F10" s="832" t="s">
        <v>1386</v>
      </c>
      <c r="G10" s="832" t="s">
        <v>1423</v>
      </c>
      <c r="H10" s="832" t="s">
        <v>579</v>
      </c>
      <c r="I10" s="832" t="s">
        <v>1424</v>
      </c>
      <c r="J10" s="832" t="s">
        <v>1425</v>
      </c>
      <c r="K10" s="832" t="s">
        <v>1426</v>
      </c>
      <c r="L10" s="835">
        <v>35.130000000000003</v>
      </c>
      <c r="M10" s="835">
        <v>281.04000000000002</v>
      </c>
      <c r="N10" s="832">
        <v>8</v>
      </c>
      <c r="O10" s="836">
        <v>4</v>
      </c>
      <c r="P10" s="835">
        <v>281.04000000000002</v>
      </c>
      <c r="Q10" s="837">
        <v>1</v>
      </c>
      <c r="R10" s="832">
        <v>8</v>
      </c>
      <c r="S10" s="837">
        <v>1</v>
      </c>
      <c r="T10" s="836">
        <v>4</v>
      </c>
      <c r="U10" s="838">
        <v>1</v>
      </c>
    </row>
    <row r="11" spans="1:21" ht="14.4" customHeight="1" x14ac:dyDescent="0.3">
      <c r="A11" s="831">
        <v>31</v>
      </c>
      <c r="B11" s="832" t="s">
        <v>1383</v>
      </c>
      <c r="C11" s="832" t="s">
        <v>1387</v>
      </c>
      <c r="D11" s="833" t="s">
        <v>2162</v>
      </c>
      <c r="E11" s="834" t="s">
        <v>1397</v>
      </c>
      <c r="F11" s="832" t="s">
        <v>1386</v>
      </c>
      <c r="G11" s="832" t="s">
        <v>1427</v>
      </c>
      <c r="H11" s="832" t="s">
        <v>579</v>
      </c>
      <c r="I11" s="832" t="s">
        <v>1428</v>
      </c>
      <c r="J11" s="832" t="s">
        <v>1429</v>
      </c>
      <c r="K11" s="832" t="s">
        <v>1430</v>
      </c>
      <c r="L11" s="835">
        <v>492.18</v>
      </c>
      <c r="M11" s="835">
        <v>492.18</v>
      </c>
      <c r="N11" s="832">
        <v>1</v>
      </c>
      <c r="O11" s="836">
        <v>1</v>
      </c>
      <c r="P11" s="835">
        <v>492.18</v>
      </c>
      <c r="Q11" s="837">
        <v>1</v>
      </c>
      <c r="R11" s="832">
        <v>1</v>
      </c>
      <c r="S11" s="837">
        <v>1</v>
      </c>
      <c r="T11" s="836">
        <v>1</v>
      </c>
      <c r="U11" s="838">
        <v>1</v>
      </c>
    </row>
    <row r="12" spans="1:21" ht="14.4" customHeight="1" x14ac:dyDescent="0.3">
      <c r="A12" s="831">
        <v>31</v>
      </c>
      <c r="B12" s="832" t="s">
        <v>1383</v>
      </c>
      <c r="C12" s="832" t="s">
        <v>1387</v>
      </c>
      <c r="D12" s="833" t="s">
        <v>2162</v>
      </c>
      <c r="E12" s="834" t="s">
        <v>1397</v>
      </c>
      <c r="F12" s="832" t="s">
        <v>1386</v>
      </c>
      <c r="G12" s="832" t="s">
        <v>1427</v>
      </c>
      <c r="H12" s="832" t="s">
        <v>579</v>
      </c>
      <c r="I12" s="832" t="s">
        <v>1431</v>
      </c>
      <c r="J12" s="832" t="s">
        <v>1432</v>
      </c>
      <c r="K12" s="832" t="s">
        <v>1433</v>
      </c>
      <c r="L12" s="835">
        <v>1000</v>
      </c>
      <c r="M12" s="835">
        <v>1000</v>
      </c>
      <c r="N12" s="832">
        <v>1</v>
      </c>
      <c r="O12" s="836">
        <v>1</v>
      </c>
      <c r="P12" s="835">
        <v>1000</v>
      </c>
      <c r="Q12" s="837">
        <v>1</v>
      </c>
      <c r="R12" s="832">
        <v>1</v>
      </c>
      <c r="S12" s="837">
        <v>1</v>
      </c>
      <c r="T12" s="836">
        <v>1</v>
      </c>
      <c r="U12" s="838">
        <v>1</v>
      </c>
    </row>
    <row r="13" spans="1:21" ht="14.4" customHeight="1" x14ac:dyDescent="0.3">
      <c r="A13" s="831">
        <v>31</v>
      </c>
      <c r="B13" s="832" t="s">
        <v>1383</v>
      </c>
      <c r="C13" s="832" t="s">
        <v>1387</v>
      </c>
      <c r="D13" s="833" t="s">
        <v>2162</v>
      </c>
      <c r="E13" s="834" t="s">
        <v>1397</v>
      </c>
      <c r="F13" s="832" t="s">
        <v>1386</v>
      </c>
      <c r="G13" s="832" t="s">
        <v>1434</v>
      </c>
      <c r="H13" s="832" t="s">
        <v>579</v>
      </c>
      <c r="I13" s="832" t="s">
        <v>1435</v>
      </c>
      <c r="J13" s="832" t="s">
        <v>1436</v>
      </c>
      <c r="K13" s="832" t="s">
        <v>1437</v>
      </c>
      <c r="L13" s="835">
        <v>200</v>
      </c>
      <c r="M13" s="835">
        <v>400</v>
      </c>
      <c r="N13" s="832">
        <v>2</v>
      </c>
      <c r="O13" s="836">
        <v>1</v>
      </c>
      <c r="P13" s="835">
        <v>400</v>
      </c>
      <c r="Q13" s="837">
        <v>1</v>
      </c>
      <c r="R13" s="832">
        <v>2</v>
      </c>
      <c r="S13" s="837">
        <v>1</v>
      </c>
      <c r="T13" s="836">
        <v>1</v>
      </c>
      <c r="U13" s="838">
        <v>1</v>
      </c>
    </row>
    <row r="14" spans="1:21" ht="14.4" customHeight="1" x14ac:dyDescent="0.3">
      <c r="A14" s="831">
        <v>31</v>
      </c>
      <c r="B14" s="832" t="s">
        <v>1383</v>
      </c>
      <c r="C14" s="832" t="s">
        <v>1387</v>
      </c>
      <c r="D14" s="833" t="s">
        <v>2162</v>
      </c>
      <c r="E14" s="834" t="s">
        <v>1399</v>
      </c>
      <c r="F14" s="832" t="s">
        <v>1384</v>
      </c>
      <c r="G14" s="832" t="s">
        <v>1417</v>
      </c>
      <c r="H14" s="832" t="s">
        <v>609</v>
      </c>
      <c r="I14" s="832" t="s">
        <v>1438</v>
      </c>
      <c r="J14" s="832" t="s">
        <v>718</v>
      </c>
      <c r="K14" s="832" t="s">
        <v>1165</v>
      </c>
      <c r="L14" s="835">
        <v>490.89</v>
      </c>
      <c r="M14" s="835">
        <v>981.78</v>
      </c>
      <c r="N14" s="832">
        <v>2</v>
      </c>
      <c r="O14" s="836">
        <v>0.5</v>
      </c>
      <c r="P14" s="835">
        <v>981.78</v>
      </c>
      <c r="Q14" s="837">
        <v>1</v>
      </c>
      <c r="R14" s="832">
        <v>2</v>
      </c>
      <c r="S14" s="837">
        <v>1</v>
      </c>
      <c r="T14" s="836">
        <v>0.5</v>
      </c>
      <c r="U14" s="838">
        <v>1</v>
      </c>
    </row>
    <row r="15" spans="1:21" ht="14.4" customHeight="1" x14ac:dyDescent="0.3">
      <c r="A15" s="831">
        <v>31</v>
      </c>
      <c r="B15" s="832" t="s">
        <v>1383</v>
      </c>
      <c r="C15" s="832" t="s">
        <v>1387</v>
      </c>
      <c r="D15" s="833" t="s">
        <v>2162</v>
      </c>
      <c r="E15" s="834" t="s">
        <v>1399</v>
      </c>
      <c r="F15" s="832" t="s">
        <v>1384</v>
      </c>
      <c r="G15" s="832" t="s">
        <v>1417</v>
      </c>
      <c r="H15" s="832" t="s">
        <v>609</v>
      </c>
      <c r="I15" s="832" t="s">
        <v>1418</v>
      </c>
      <c r="J15" s="832" t="s">
        <v>718</v>
      </c>
      <c r="K15" s="832" t="s">
        <v>1163</v>
      </c>
      <c r="L15" s="835">
        <v>736.33</v>
      </c>
      <c r="M15" s="835">
        <v>5154.3100000000004</v>
      </c>
      <c r="N15" s="832">
        <v>7</v>
      </c>
      <c r="O15" s="836">
        <v>1.5</v>
      </c>
      <c r="P15" s="835">
        <v>2945.32</v>
      </c>
      <c r="Q15" s="837">
        <v>0.5714285714285714</v>
      </c>
      <c r="R15" s="832">
        <v>4</v>
      </c>
      <c r="S15" s="837">
        <v>0.5714285714285714</v>
      </c>
      <c r="T15" s="836">
        <v>1</v>
      </c>
      <c r="U15" s="838">
        <v>0.66666666666666663</v>
      </c>
    </row>
    <row r="16" spans="1:21" ht="14.4" customHeight="1" x14ac:dyDescent="0.3">
      <c r="A16" s="831">
        <v>31</v>
      </c>
      <c r="B16" s="832" t="s">
        <v>1383</v>
      </c>
      <c r="C16" s="832" t="s">
        <v>1387</v>
      </c>
      <c r="D16" s="833" t="s">
        <v>2162</v>
      </c>
      <c r="E16" s="834" t="s">
        <v>1399</v>
      </c>
      <c r="F16" s="832" t="s">
        <v>1384</v>
      </c>
      <c r="G16" s="832" t="s">
        <v>1419</v>
      </c>
      <c r="H16" s="832" t="s">
        <v>609</v>
      </c>
      <c r="I16" s="832" t="s">
        <v>1284</v>
      </c>
      <c r="J16" s="832" t="s">
        <v>1285</v>
      </c>
      <c r="K16" s="832" t="s">
        <v>1286</v>
      </c>
      <c r="L16" s="835">
        <v>0</v>
      </c>
      <c r="M16" s="835">
        <v>0</v>
      </c>
      <c r="N16" s="832">
        <v>6</v>
      </c>
      <c r="O16" s="836">
        <v>4</v>
      </c>
      <c r="P16" s="835">
        <v>0</v>
      </c>
      <c r="Q16" s="837"/>
      <c r="R16" s="832">
        <v>5</v>
      </c>
      <c r="S16" s="837">
        <v>0.83333333333333337</v>
      </c>
      <c r="T16" s="836">
        <v>3.5</v>
      </c>
      <c r="U16" s="838">
        <v>0.875</v>
      </c>
    </row>
    <row r="17" spans="1:21" ht="14.4" customHeight="1" x14ac:dyDescent="0.3">
      <c r="A17" s="831">
        <v>31</v>
      </c>
      <c r="B17" s="832" t="s">
        <v>1383</v>
      </c>
      <c r="C17" s="832" t="s">
        <v>1387</v>
      </c>
      <c r="D17" s="833" t="s">
        <v>2162</v>
      </c>
      <c r="E17" s="834" t="s">
        <v>1400</v>
      </c>
      <c r="F17" s="832" t="s">
        <v>1384</v>
      </c>
      <c r="G17" s="832" t="s">
        <v>1439</v>
      </c>
      <c r="H17" s="832" t="s">
        <v>579</v>
      </c>
      <c r="I17" s="832" t="s">
        <v>1440</v>
      </c>
      <c r="J17" s="832" t="s">
        <v>1441</v>
      </c>
      <c r="K17" s="832" t="s">
        <v>1251</v>
      </c>
      <c r="L17" s="835">
        <v>78.33</v>
      </c>
      <c r="M17" s="835">
        <v>156.66</v>
      </c>
      <c r="N17" s="832">
        <v>2</v>
      </c>
      <c r="O17" s="836">
        <v>1</v>
      </c>
      <c r="P17" s="835"/>
      <c r="Q17" s="837">
        <v>0</v>
      </c>
      <c r="R17" s="832"/>
      <c r="S17" s="837">
        <v>0</v>
      </c>
      <c r="T17" s="836"/>
      <c r="U17" s="838">
        <v>0</v>
      </c>
    </row>
    <row r="18" spans="1:21" ht="14.4" customHeight="1" x14ac:dyDescent="0.3">
      <c r="A18" s="831">
        <v>31</v>
      </c>
      <c r="B18" s="832" t="s">
        <v>1383</v>
      </c>
      <c r="C18" s="832" t="s">
        <v>1387</v>
      </c>
      <c r="D18" s="833" t="s">
        <v>2162</v>
      </c>
      <c r="E18" s="834" t="s">
        <v>1400</v>
      </c>
      <c r="F18" s="832" t="s">
        <v>1384</v>
      </c>
      <c r="G18" s="832" t="s">
        <v>1442</v>
      </c>
      <c r="H18" s="832" t="s">
        <v>579</v>
      </c>
      <c r="I18" s="832" t="s">
        <v>1443</v>
      </c>
      <c r="J18" s="832" t="s">
        <v>1444</v>
      </c>
      <c r="K18" s="832" t="s">
        <v>1445</v>
      </c>
      <c r="L18" s="835">
        <v>132.97999999999999</v>
      </c>
      <c r="M18" s="835">
        <v>265.95999999999998</v>
      </c>
      <c r="N18" s="832">
        <v>2</v>
      </c>
      <c r="O18" s="836">
        <v>0.5</v>
      </c>
      <c r="P18" s="835"/>
      <c r="Q18" s="837">
        <v>0</v>
      </c>
      <c r="R18" s="832"/>
      <c r="S18" s="837">
        <v>0</v>
      </c>
      <c r="T18" s="836"/>
      <c r="U18" s="838">
        <v>0</v>
      </c>
    </row>
    <row r="19" spans="1:21" ht="14.4" customHeight="1" x14ac:dyDescent="0.3">
      <c r="A19" s="831">
        <v>31</v>
      </c>
      <c r="B19" s="832" t="s">
        <v>1383</v>
      </c>
      <c r="C19" s="832" t="s">
        <v>1387</v>
      </c>
      <c r="D19" s="833" t="s">
        <v>2162</v>
      </c>
      <c r="E19" s="834" t="s">
        <v>1400</v>
      </c>
      <c r="F19" s="832" t="s">
        <v>1384</v>
      </c>
      <c r="G19" s="832" t="s">
        <v>1446</v>
      </c>
      <c r="H19" s="832" t="s">
        <v>579</v>
      </c>
      <c r="I19" s="832" t="s">
        <v>1447</v>
      </c>
      <c r="J19" s="832" t="s">
        <v>1004</v>
      </c>
      <c r="K19" s="832" t="s">
        <v>1448</v>
      </c>
      <c r="L19" s="835">
        <v>0</v>
      </c>
      <c r="M19" s="835">
        <v>0</v>
      </c>
      <c r="N19" s="832">
        <v>1</v>
      </c>
      <c r="O19" s="836">
        <v>0.5</v>
      </c>
      <c r="P19" s="835"/>
      <c r="Q19" s="837"/>
      <c r="R19" s="832"/>
      <c r="S19" s="837">
        <v>0</v>
      </c>
      <c r="T19" s="836"/>
      <c r="U19" s="838">
        <v>0</v>
      </c>
    </row>
    <row r="20" spans="1:21" ht="14.4" customHeight="1" x14ac:dyDescent="0.3">
      <c r="A20" s="831">
        <v>31</v>
      </c>
      <c r="B20" s="832" t="s">
        <v>1383</v>
      </c>
      <c r="C20" s="832" t="s">
        <v>1387</v>
      </c>
      <c r="D20" s="833" t="s">
        <v>2162</v>
      </c>
      <c r="E20" s="834" t="s">
        <v>1400</v>
      </c>
      <c r="F20" s="832" t="s">
        <v>1384</v>
      </c>
      <c r="G20" s="832" t="s">
        <v>1417</v>
      </c>
      <c r="H20" s="832" t="s">
        <v>609</v>
      </c>
      <c r="I20" s="832" t="s">
        <v>1438</v>
      </c>
      <c r="J20" s="832" t="s">
        <v>718</v>
      </c>
      <c r="K20" s="832" t="s">
        <v>1165</v>
      </c>
      <c r="L20" s="835">
        <v>490.89</v>
      </c>
      <c r="M20" s="835">
        <v>981.78</v>
      </c>
      <c r="N20" s="832">
        <v>2</v>
      </c>
      <c r="O20" s="836">
        <v>0.5</v>
      </c>
      <c r="P20" s="835"/>
      <c r="Q20" s="837">
        <v>0</v>
      </c>
      <c r="R20" s="832"/>
      <c r="S20" s="837">
        <v>0</v>
      </c>
      <c r="T20" s="836"/>
      <c r="U20" s="838">
        <v>0</v>
      </c>
    </row>
    <row r="21" spans="1:21" ht="14.4" customHeight="1" x14ac:dyDescent="0.3">
      <c r="A21" s="831">
        <v>31</v>
      </c>
      <c r="B21" s="832" t="s">
        <v>1383</v>
      </c>
      <c r="C21" s="832" t="s">
        <v>1387</v>
      </c>
      <c r="D21" s="833" t="s">
        <v>2162</v>
      </c>
      <c r="E21" s="834" t="s">
        <v>1400</v>
      </c>
      <c r="F21" s="832" t="s">
        <v>1384</v>
      </c>
      <c r="G21" s="832" t="s">
        <v>1417</v>
      </c>
      <c r="H21" s="832" t="s">
        <v>609</v>
      </c>
      <c r="I21" s="832" t="s">
        <v>1418</v>
      </c>
      <c r="J21" s="832" t="s">
        <v>718</v>
      </c>
      <c r="K21" s="832" t="s">
        <v>1163</v>
      </c>
      <c r="L21" s="835">
        <v>736.33</v>
      </c>
      <c r="M21" s="835">
        <v>41234.480000000003</v>
      </c>
      <c r="N21" s="832">
        <v>56</v>
      </c>
      <c r="O21" s="836">
        <v>10.5</v>
      </c>
      <c r="P21" s="835">
        <v>28716.870000000003</v>
      </c>
      <c r="Q21" s="837">
        <v>0.6964285714285714</v>
      </c>
      <c r="R21" s="832">
        <v>39</v>
      </c>
      <c r="S21" s="837">
        <v>0.6964285714285714</v>
      </c>
      <c r="T21" s="836">
        <v>7</v>
      </c>
      <c r="U21" s="838">
        <v>0.66666666666666663</v>
      </c>
    </row>
    <row r="22" spans="1:21" ht="14.4" customHeight="1" x14ac:dyDescent="0.3">
      <c r="A22" s="831">
        <v>31</v>
      </c>
      <c r="B22" s="832" t="s">
        <v>1383</v>
      </c>
      <c r="C22" s="832" t="s">
        <v>1387</v>
      </c>
      <c r="D22" s="833" t="s">
        <v>2162</v>
      </c>
      <c r="E22" s="834" t="s">
        <v>1400</v>
      </c>
      <c r="F22" s="832" t="s">
        <v>1384</v>
      </c>
      <c r="G22" s="832" t="s">
        <v>1449</v>
      </c>
      <c r="H22" s="832" t="s">
        <v>609</v>
      </c>
      <c r="I22" s="832" t="s">
        <v>1279</v>
      </c>
      <c r="J22" s="832" t="s">
        <v>638</v>
      </c>
      <c r="K22" s="832" t="s">
        <v>623</v>
      </c>
      <c r="L22" s="835">
        <v>48.42</v>
      </c>
      <c r="M22" s="835">
        <v>193.68</v>
      </c>
      <c r="N22" s="832">
        <v>4</v>
      </c>
      <c r="O22" s="836">
        <v>2</v>
      </c>
      <c r="P22" s="835">
        <v>193.68</v>
      </c>
      <c r="Q22" s="837">
        <v>1</v>
      </c>
      <c r="R22" s="832">
        <v>4</v>
      </c>
      <c r="S22" s="837">
        <v>1</v>
      </c>
      <c r="T22" s="836">
        <v>2</v>
      </c>
      <c r="U22" s="838">
        <v>1</v>
      </c>
    </row>
    <row r="23" spans="1:21" ht="14.4" customHeight="1" x14ac:dyDescent="0.3">
      <c r="A23" s="831">
        <v>31</v>
      </c>
      <c r="B23" s="832" t="s">
        <v>1383</v>
      </c>
      <c r="C23" s="832" t="s">
        <v>1387</v>
      </c>
      <c r="D23" s="833" t="s">
        <v>2162</v>
      </c>
      <c r="E23" s="834" t="s">
        <v>1400</v>
      </c>
      <c r="F23" s="832" t="s">
        <v>1384</v>
      </c>
      <c r="G23" s="832" t="s">
        <v>1450</v>
      </c>
      <c r="H23" s="832" t="s">
        <v>579</v>
      </c>
      <c r="I23" s="832" t="s">
        <v>1451</v>
      </c>
      <c r="J23" s="832" t="s">
        <v>731</v>
      </c>
      <c r="K23" s="832" t="s">
        <v>1452</v>
      </c>
      <c r="L23" s="835">
        <v>32.25</v>
      </c>
      <c r="M23" s="835">
        <v>32.25</v>
      </c>
      <c r="N23" s="832">
        <v>1</v>
      </c>
      <c r="O23" s="836">
        <v>0.5</v>
      </c>
      <c r="P23" s="835"/>
      <c r="Q23" s="837">
        <v>0</v>
      </c>
      <c r="R23" s="832"/>
      <c r="S23" s="837">
        <v>0</v>
      </c>
      <c r="T23" s="836"/>
      <c r="U23" s="838">
        <v>0</v>
      </c>
    </row>
    <row r="24" spans="1:21" ht="14.4" customHeight="1" x14ac:dyDescent="0.3">
      <c r="A24" s="831">
        <v>31</v>
      </c>
      <c r="B24" s="832" t="s">
        <v>1383</v>
      </c>
      <c r="C24" s="832" t="s">
        <v>1387</v>
      </c>
      <c r="D24" s="833" t="s">
        <v>2162</v>
      </c>
      <c r="E24" s="834" t="s">
        <v>1400</v>
      </c>
      <c r="F24" s="832" t="s">
        <v>1384</v>
      </c>
      <c r="G24" s="832" t="s">
        <v>1453</v>
      </c>
      <c r="H24" s="832" t="s">
        <v>579</v>
      </c>
      <c r="I24" s="832" t="s">
        <v>1454</v>
      </c>
      <c r="J24" s="832" t="s">
        <v>850</v>
      </c>
      <c r="K24" s="832" t="s">
        <v>1455</v>
      </c>
      <c r="L24" s="835">
        <v>0</v>
      </c>
      <c r="M24" s="835">
        <v>0</v>
      </c>
      <c r="N24" s="832">
        <v>2</v>
      </c>
      <c r="O24" s="836">
        <v>0.5</v>
      </c>
      <c r="P24" s="835"/>
      <c r="Q24" s="837"/>
      <c r="R24" s="832"/>
      <c r="S24" s="837">
        <v>0</v>
      </c>
      <c r="T24" s="836"/>
      <c r="U24" s="838">
        <v>0</v>
      </c>
    </row>
    <row r="25" spans="1:21" ht="14.4" customHeight="1" x14ac:dyDescent="0.3">
      <c r="A25" s="831">
        <v>31</v>
      </c>
      <c r="B25" s="832" t="s">
        <v>1383</v>
      </c>
      <c r="C25" s="832" t="s">
        <v>1387</v>
      </c>
      <c r="D25" s="833" t="s">
        <v>2162</v>
      </c>
      <c r="E25" s="834" t="s">
        <v>1400</v>
      </c>
      <c r="F25" s="832" t="s">
        <v>1384</v>
      </c>
      <c r="G25" s="832" t="s">
        <v>1419</v>
      </c>
      <c r="H25" s="832" t="s">
        <v>609</v>
      </c>
      <c r="I25" s="832" t="s">
        <v>1284</v>
      </c>
      <c r="J25" s="832" t="s">
        <v>1285</v>
      </c>
      <c r="K25" s="832" t="s">
        <v>1286</v>
      </c>
      <c r="L25" s="835">
        <v>0</v>
      </c>
      <c r="M25" s="835">
        <v>0</v>
      </c>
      <c r="N25" s="832">
        <v>83</v>
      </c>
      <c r="O25" s="836">
        <v>37</v>
      </c>
      <c r="P25" s="835">
        <v>0</v>
      </c>
      <c r="Q25" s="837"/>
      <c r="R25" s="832">
        <v>43</v>
      </c>
      <c r="S25" s="837">
        <v>0.51807228915662651</v>
      </c>
      <c r="T25" s="836">
        <v>17</v>
      </c>
      <c r="U25" s="838">
        <v>0.45945945945945948</v>
      </c>
    </row>
    <row r="26" spans="1:21" ht="14.4" customHeight="1" x14ac:dyDescent="0.3">
      <c r="A26" s="831">
        <v>31</v>
      </c>
      <c r="B26" s="832" t="s">
        <v>1383</v>
      </c>
      <c r="C26" s="832" t="s">
        <v>1387</v>
      </c>
      <c r="D26" s="833" t="s">
        <v>2162</v>
      </c>
      <c r="E26" s="834" t="s">
        <v>1400</v>
      </c>
      <c r="F26" s="832" t="s">
        <v>1384</v>
      </c>
      <c r="G26" s="832" t="s">
        <v>1420</v>
      </c>
      <c r="H26" s="832" t="s">
        <v>579</v>
      </c>
      <c r="I26" s="832" t="s">
        <v>1421</v>
      </c>
      <c r="J26" s="832" t="s">
        <v>928</v>
      </c>
      <c r="K26" s="832" t="s">
        <v>1422</v>
      </c>
      <c r="L26" s="835">
        <v>219.37</v>
      </c>
      <c r="M26" s="835">
        <v>219.37</v>
      </c>
      <c r="N26" s="832">
        <v>1</v>
      </c>
      <c r="O26" s="836">
        <v>0.5</v>
      </c>
      <c r="P26" s="835"/>
      <c r="Q26" s="837">
        <v>0</v>
      </c>
      <c r="R26" s="832"/>
      <c r="S26" s="837">
        <v>0</v>
      </c>
      <c r="T26" s="836"/>
      <c r="U26" s="838">
        <v>0</v>
      </c>
    </row>
    <row r="27" spans="1:21" ht="14.4" customHeight="1" x14ac:dyDescent="0.3">
      <c r="A27" s="831">
        <v>31</v>
      </c>
      <c r="B27" s="832" t="s">
        <v>1383</v>
      </c>
      <c r="C27" s="832" t="s">
        <v>1387</v>
      </c>
      <c r="D27" s="833" t="s">
        <v>2162</v>
      </c>
      <c r="E27" s="834" t="s">
        <v>1400</v>
      </c>
      <c r="F27" s="832" t="s">
        <v>1384</v>
      </c>
      <c r="G27" s="832" t="s">
        <v>1456</v>
      </c>
      <c r="H27" s="832" t="s">
        <v>579</v>
      </c>
      <c r="I27" s="832" t="s">
        <v>1457</v>
      </c>
      <c r="J27" s="832" t="s">
        <v>1458</v>
      </c>
      <c r="K27" s="832" t="s">
        <v>1459</v>
      </c>
      <c r="L27" s="835">
        <v>150.94</v>
      </c>
      <c r="M27" s="835">
        <v>150.94</v>
      </c>
      <c r="N27" s="832">
        <v>1</v>
      </c>
      <c r="O27" s="836">
        <v>0.5</v>
      </c>
      <c r="P27" s="835"/>
      <c r="Q27" s="837">
        <v>0</v>
      </c>
      <c r="R27" s="832"/>
      <c r="S27" s="837">
        <v>0</v>
      </c>
      <c r="T27" s="836"/>
      <c r="U27" s="838">
        <v>0</v>
      </c>
    </row>
    <row r="28" spans="1:21" ht="14.4" customHeight="1" x14ac:dyDescent="0.3">
      <c r="A28" s="831">
        <v>31</v>
      </c>
      <c r="B28" s="832" t="s">
        <v>1383</v>
      </c>
      <c r="C28" s="832" t="s">
        <v>1387</v>
      </c>
      <c r="D28" s="833" t="s">
        <v>2162</v>
      </c>
      <c r="E28" s="834" t="s">
        <v>1400</v>
      </c>
      <c r="F28" s="832" t="s">
        <v>1384</v>
      </c>
      <c r="G28" s="832" t="s">
        <v>1460</v>
      </c>
      <c r="H28" s="832" t="s">
        <v>609</v>
      </c>
      <c r="I28" s="832" t="s">
        <v>1239</v>
      </c>
      <c r="J28" s="832" t="s">
        <v>1240</v>
      </c>
      <c r="K28" s="832" t="s">
        <v>1241</v>
      </c>
      <c r="L28" s="835">
        <v>149.52000000000001</v>
      </c>
      <c r="M28" s="835">
        <v>299.04000000000002</v>
      </c>
      <c r="N28" s="832">
        <v>2</v>
      </c>
      <c r="O28" s="836">
        <v>1</v>
      </c>
      <c r="P28" s="835"/>
      <c r="Q28" s="837">
        <v>0</v>
      </c>
      <c r="R28" s="832"/>
      <c r="S28" s="837">
        <v>0</v>
      </c>
      <c r="T28" s="836"/>
      <c r="U28" s="838">
        <v>0</v>
      </c>
    </row>
    <row r="29" spans="1:21" ht="14.4" customHeight="1" x14ac:dyDescent="0.3">
      <c r="A29" s="831">
        <v>31</v>
      </c>
      <c r="B29" s="832" t="s">
        <v>1383</v>
      </c>
      <c r="C29" s="832" t="s">
        <v>1387</v>
      </c>
      <c r="D29" s="833" t="s">
        <v>2162</v>
      </c>
      <c r="E29" s="834" t="s">
        <v>1400</v>
      </c>
      <c r="F29" s="832" t="s">
        <v>1384</v>
      </c>
      <c r="G29" s="832" t="s">
        <v>1461</v>
      </c>
      <c r="H29" s="832" t="s">
        <v>579</v>
      </c>
      <c r="I29" s="832" t="s">
        <v>1462</v>
      </c>
      <c r="J29" s="832" t="s">
        <v>614</v>
      </c>
      <c r="K29" s="832" t="s">
        <v>1463</v>
      </c>
      <c r="L29" s="835">
        <v>0</v>
      </c>
      <c r="M29" s="835">
        <v>0</v>
      </c>
      <c r="N29" s="832">
        <v>2</v>
      </c>
      <c r="O29" s="836">
        <v>1</v>
      </c>
      <c r="P29" s="835"/>
      <c r="Q29" s="837"/>
      <c r="R29" s="832"/>
      <c r="S29" s="837">
        <v>0</v>
      </c>
      <c r="T29" s="836"/>
      <c r="U29" s="838">
        <v>0</v>
      </c>
    </row>
    <row r="30" spans="1:21" ht="14.4" customHeight="1" x14ac:dyDescent="0.3">
      <c r="A30" s="831">
        <v>31</v>
      </c>
      <c r="B30" s="832" t="s">
        <v>1383</v>
      </c>
      <c r="C30" s="832" t="s">
        <v>1387</v>
      </c>
      <c r="D30" s="833" t="s">
        <v>2162</v>
      </c>
      <c r="E30" s="834" t="s">
        <v>1400</v>
      </c>
      <c r="F30" s="832" t="s">
        <v>1386</v>
      </c>
      <c r="G30" s="832" t="s">
        <v>1423</v>
      </c>
      <c r="H30" s="832" t="s">
        <v>579</v>
      </c>
      <c r="I30" s="832" t="s">
        <v>1424</v>
      </c>
      <c r="J30" s="832" t="s">
        <v>1425</v>
      </c>
      <c r="K30" s="832" t="s">
        <v>1426</v>
      </c>
      <c r="L30" s="835">
        <v>35.130000000000003</v>
      </c>
      <c r="M30" s="835">
        <v>3513.0000000000041</v>
      </c>
      <c r="N30" s="832">
        <v>100</v>
      </c>
      <c r="O30" s="836">
        <v>50</v>
      </c>
      <c r="P30" s="835">
        <v>3372.4800000000041</v>
      </c>
      <c r="Q30" s="837">
        <v>0.96000000000000008</v>
      </c>
      <c r="R30" s="832">
        <v>96</v>
      </c>
      <c r="S30" s="837">
        <v>0.96</v>
      </c>
      <c r="T30" s="836">
        <v>48</v>
      </c>
      <c r="U30" s="838">
        <v>0.96</v>
      </c>
    </row>
    <row r="31" spans="1:21" ht="14.4" customHeight="1" x14ac:dyDescent="0.3">
      <c r="A31" s="831">
        <v>31</v>
      </c>
      <c r="B31" s="832" t="s">
        <v>1383</v>
      </c>
      <c r="C31" s="832" t="s">
        <v>1387</v>
      </c>
      <c r="D31" s="833" t="s">
        <v>2162</v>
      </c>
      <c r="E31" s="834" t="s">
        <v>1400</v>
      </c>
      <c r="F31" s="832" t="s">
        <v>1386</v>
      </c>
      <c r="G31" s="832" t="s">
        <v>1427</v>
      </c>
      <c r="H31" s="832" t="s">
        <v>579</v>
      </c>
      <c r="I31" s="832" t="s">
        <v>1464</v>
      </c>
      <c r="J31" s="832" t="s">
        <v>1465</v>
      </c>
      <c r="K31" s="832" t="s">
        <v>1466</v>
      </c>
      <c r="L31" s="835">
        <v>3000</v>
      </c>
      <c r="M31" s="835">
        <v>3000</v>
      </c>
      <c r="N31" s="832">
        <v>1</v>
      </c>
      <c r="O31" s="836">
        <v>1</v>
      </c>
      <c r="P31" s="835">
        <v>3000</v>
      </c>
      <c r="Q31" s="837">
        <v>1</v>
      </c>
      <c r="R31" s="832">
        <v>1</v>
      </c>
      <c r="S31" s="837">
        <v>1</v>
      </c>
      <c r="T31" s="836">
        <v>1</v>
      </c>
      <c r="U31" s="838">
        <v>1</v>
      </c>
    </row>
    <row r="32" spans="1:21" ht="14.4" customHeight="1" x14ac:dyDescent="0.3">
      <c r="A32" s="831">
        <v>31</v>
      </c>
      <c r="B32" s="832" t="s">
        <v>1383</v>
      </c>
      <c r="C32" s="832" t="s">
        <v>1387</v>
      </c>
      <c r="D32" s="833" t="s">
        <v>2162</v>
      </c>
      <c r="E32" s="834" t="s">
        <v>1400</v>
      </c>
      <c r="F32" s="832" t="s">
        <v>1386</v>
      </c>
      <c r="G32" s="832" t="s">
        <v>1427</v>
      </c>
      <c r="H32" s="832" t="s">
        <v>579</v>
      </c>
      <c r="I32" s="832" t="s">
        <v>1467</v>
      </c>
      <c r="J32" s="832" t="s">
        <v>1468</v>
      </c>
      <c r="K32" s="832" t="s">
        <v>1469</v>
      </c>
      <c r="L32" s="835">
        <v>199.5</v>
      </c>
      <c r="M32" s="835">
        <v>598.5</v>
      </c>
      <c r="N32" s="832">
        <v>3</v>
      </c>
      <c r="O32" s="836">
        <v>3</v>
      </c>
      <c r="P32" s="835">
        <v>598.5</v>
      </c>
      <c r="Q32" s="837">
        <v>1</v>
      </c>
      <c r="R32" s="832">
        <v>3</v>
      </c>
      <c r="S32" s="837">
        <v>1</v>
      </c>
      <c r="T32" s="836">
        <v>3</v>
      </c>
      <c r="U32" s="838">
        <v>1</v>
      </c>
    </row>
    <row r="33" spans="1:21" ht="14.4" customHeight="1" x14ac:dyDescent="0.3">
      <c r="A33" s="831">
        <v>31</v>
      </c>
      <c r="B33" s="832" t="s">
        <v>1383</v>
      </c>
      <c r="C33" s="832" t="s">
        <v>1387</v>
      </c>
      <c r="D33" s="833" t="s">
        <v>2162</v>
      </c>
      <c r="E33" s="834" t="s">
        <v>1400</v>
      </c>
      <c r="F33" s="832" t="s">
        <v>1386</v>
      </c>
      <c r="G33" s="832" t="s">
        <v>1427</v>
      </c>
      <c r="H33" s="832" t="s">
        <v>579</v>
      </c>
      <c r="I33" s="832" t="s">
        <v>1428</v>
      </c>
      <c r="J33" s="832" t="s">
        <v>1429</v>
      </c>
      <c r="K33" s="832" t="s">
        <v>1430</v>
      </c>
      <c r="L33" s="835">
        <v>492.18</v>
      </c>
      <c r="M33" s="835">
        <v>2460.9</v>
      </c>
      <c r="N33" s="832">
        <v>5</v>
      </c>
      <c r="O33" s="836">
        <v>5</v>
      </c>
      <c r="P33" s="835">
        <v>2460.9</v>
      </c>
      <c r="Q33" s="837">
        <v>1</v>
      </c>
      <c r="R33" s="832">
        <v>5</v>
      </c>
      <c r="S33" s="837">
        <v>1</v>
      </c>
      <c r="T33" s="836">
        <v>5</v>
      </c>
      <c r="U33" s="838">
        <v>1</v>
      </c>
    </row>
    <row r="34" spans="1:21" ht="14.4" customHeight="1" x14ac:dyDescent="0.3">
      <c r="A34" s="831">
        <v>31</v>
      </c>
      <c r="B34" s="832" t="s">
        <v>1383</v>
      </c>
      <c r="C34" s="832" t="s">
        <v>1387</v>
      </c>
      <c r="D34" s="833" t="s">
        <v>2162</v>
      </c>
      <c r="E34" s="834" t="s">
        <v>1400</v>
      </c>
      <c r="F34" s="832" t="s">
        <v>1386</v>
      </c>
      <c r="G34" s="832" t="s">
        <v>1427</v>
      </c>
      <c r="H34" s="832" t="s">
        <v>579</v>
      </c>
      <c r="I34" s="832" t="s">
        <v>1470</v>
      </c>
      <c r="J34" s="832" t="s">
        <v>1471</v>
      </c>
      <c r="K34" s="832" t="s">
        <v>1472</v>
      </c>
      <c r="L34" s="835">
        <v>2202.1999999999998</v>
      </c>
      <c r="M34" s="835">
        <v>2202.1999999999998</v>
      </c>
      <c r="N34" s="832">
        <v>1</v>
      </c>
      <c r="O34" s="836">
        <v>1</v>
      </c>
      <c r="P34" s="835"/>
      <c r="Q34" s="837">
        <v>0</v>
      </c>
      <c r="R34" s="832"/>
      <c r="S34" s="837">
        <v>0</v>
      </c>
      <c r="T34" s="836"/>
      <c r="U34" s="838">
        <v>0</v>
      </c>
    </row>
    <row r="35" spans="1:21" ht="14.4" customHeight="1" x14ac:dyDescent="0.3">
      <c r="A35" s="831">
        <v>31</v>
      </c>
      <c r="B35" s="832" t="s">
        <v>1383</v>
      </c>
      <c r="C35" s="832" t="s">
        <v>1387</v>
      </c>
      <c r="D35" s="833" t="s">
        <v>2162</v>
      </c>
      <c r="E35" s="834" t="s">
        <v>1400</v>
      </c>
      <c r="F35" s="832" t="s">
        <v>1386</v>
      </c>
      <c r="G35" s="832" t="s">
        <v>1427</v>
      </c>
      <c r="H35" s="832" t="s">
        <v>579</v>
      </c>
      <c r="I35" s="832" t="s">
        <v>1473</v>
      </c>
      <c r="J35" s="832" t="s">
        <v>1474</v>
      </c>
      <c r="K35" s="832" t="s">
        <v>1475</v>
      </c>
      <c r="L35" s="835">
        <v>971.25</v>
      </c>
      <c r="M35" s="835">
        <v>5827.5</v>
      </c>
      <c r="N35" s="832">
        <v>6</v>
      </c>
      <c r="O35" s="836">
        <v>6</v>
      </c>
      <c r="P35" s="835">
        <v>4856.25</v>
      </c>
      <c r="Q35" s="837">
        <v>0.83333333333333337</v>
      </c>
      <c r="R35" s="832">
        <v>5</v>
      </c>
      <c r="S35" s="837">
        <v>0.83333333333333337</v>
      </c>
      <c r="T35" s="836">
        <v>5</v>
      </c>
      <c r="U35" s="838">
        <v>0.83333333333333337</v>
      </c>
    </row>
    <row r="36" spans="1:21" ht="14.4" customHeight="1" x14ac:dyDescent="0.3">
      <c r="A36" s="831">
        <v>31</v>
      </c>
      <c r="B36" s="832" t="s">
        <v>1383</v>
      </c>
      <c r="C36" s="832" t="s">
        <v>1387</v>
      </c>
      <c r="D36" s="833" t="s">
        <v>2162</v>
      </c>
      <c r="E36" s="834" t="s">
        <v>1400</v>
      </c>
      <c r="F36" s="832" t="s">
        <v>1386</v>
      </c>
      <c r="G36" s="832" t="s">
        <v>1427</v>
      </c>
      <c r="H36" s="832" t="s">
        <v>579</v>
      </c>
      <c r="I36" s="832" t="s">
        <v>1476</v>
      </c>
      <c r="J36" s="832" t="s">
        <v>1477</v>
      </c>
      <c r="K36" s="832" t="s">
        <v>1478</v>
      </c>
      <c r="L36" s="835">
        <v>58.5</v>
      </c>
      <c r="M36" s="835">
        <v>58.5</v>
      </c>
      <c r="N36" s="832">
        <v>1</v>
      </c>
      <c r="O36" s="836">
        <v>1</v>
      </c>
      <c r="P36" s="835">
        <v>58.5</v>
      </c>
      <c r="Q36" s="837">
        <v>1</v>
      </c>
      <c r="R36" s="832">
        <v>1</v>
      </c>
      <c r="S36" s="837">
        <v>1</v>
      </c>
      <c r="T36" s="836">
        <v>1</v>
      </c>
      <c r="U36" s="838">
        <v>1</v>
      </c>
    </row>
    <row r="37" spans="1:21" ht="14.4" customHeight="1" x14ac:dyDescent="0.3">
      <c r="A37" s="831">
        <v>31</v>
      </c>
      <c r="B37" s="832" t="s">
        <v>1383</v>
      </c>
      <c r="C37" s="832" t="s">
        <v>1387</v>
      </c>
      <c r="D37" s="833" t="s">
        <v>2162</v>
      </c>
      <c r="E37" s="834" t="s">
        <v>1400</v>
      </c>
      <c r="F37" s="832" t="s">
        <v>1386</v>
      </c>
      <c r="G37" s="832" t="s">
        <v>1427</v>
      </c>
      <c r="H37" s="832" t="s">
        <v>579</v>
      </c>
      <c r="I37" s="832" t="s">
        <v>1431</v>
      </c>
      <c r="J37" s="832" t="s">
        <v>1432</v>
      </c>
      <c r="K37" s="832" t="s">
        <v>1433</v>
      </c>
      <c r="L37" s="835">
        <v>1000</v>
      </c>
      <c r="M37" s="835">
        <v>1000</v>
      </c>
      <c r="N37" s="832">
        <v>1</v>
      </c>
      <c r="O37" s="836">
        <v>1</v>
      </c>
      <c r="P37" s="835">
        <v>1000</v>
      </c>
      <c r="Q37" s="837">
        <v>1</v>
      </c>
      <c r="R37" s="832">
        <v>1</v>
      </c>
      <c r="S37" s="837">
        <v>1</v>
      </c>
      <c r="T37" s="836">
        <v>1</v>
      </c>
      <c r="U37" s="838">
        <v>1</v>
      </c>
    </row>
    <row r="38" spans="1:21" ht="14.4" customHeight="1" x14ac:dyDescent="0.3">
      <c r="A38" s="831">
        <v>31</v>
      </c>
      <c r="B38" s="832" t="s">
        <v>1383</v>
      </c>
      <c r="C38" s="832" t="s">
        <v>1387</v>
      </c>
      <c r="D38" s="833" t="s">
        <v>2162</v>
      </c>
      <c r="E38" s="834" t="s">
        <v>1400</v>
      </c>
      <c r="F38" s="832" t="s">
        <v>1386</v>
      </c>
      <c r="G38" s="832" t="s">
        <v>1427</v>
      </c>
      <c r="H38" s="832" t="s">
        <v>579</v>
      </c>
      <c r="I38" s="832" t="s">
        <v>1479</v>
      </c>
      <c r="J38" s="832" t="s">
        <v>1480</v>
      </c>
      <c r="K38" s="832" t="s">
        <v>1481</v>
      </c>
      <c r="L38" s="835">
        <v>855</v>
      </c>
      <c r="M38" s="835">
        <v>1710</v>
      </c>
      <c r="N38" s="832">
        <v>2</v>
      </c>
      <c r="O38" s="836">
        <v>2</v>
      </c>
      <c r="P38" s="835">
        <v>1710</v>
      </c>
      <c r="Q38" s="837">
        <v>1</v>
      </c>
      <c r="R38" s="832">
        <v>2</v>
      </c>
      <c r="S38" s="837">
        <v>1</v>
      </c>
      <c r="T38" s="836">
        <v>2</v>
      </c>
      <c r="U38" s="838">
        <v>1</v>
      </c>
    </row>
    <row r="39" spans="1:21" ht="14.4" customHeight="1" x14ac:dyDescent="0.3">
      <c r="A39" s="831">
        <v>31</v>
      </c>
      <c r="B39" s="832" t="s">
        <v>1383</v>
      </c>
      <c r="C39" s="832" t="s">
        <v>1387</v>
      </c>
      <c r="D39" s="833" t="s">
        <v>2162</v>
      </c>
      <c r="E39" s="834" t="s">
        <v>1400</v>
      </c>
      <c r="F39" s="832" t="s">
        <v>1386</v>
      </c>
      <c r="G39" s="832" t="s">
        <v>1434</v>
      </c>
      <c r="H39" s="832" t="s">
        <v>579</v>
      </c>
      <c r="I39" s="832" t="s">
        <v>1435</v>
      </c>
      <c r="J39" s="832" t="s">
        <v>1436</v>
      </c>
      <c r="K39" s="832" t="s">
        <v>1437</v>
      </c>
      <c r="L39" s="835">
        <v>200</v>
      </c>
      <c r="M39" s="835">
        <v>6000</v>
      </c>
      <c r="N39" s="832">
        <v>30</v>
      </c>
      <c r="O39" s="836">
        <v>15</v>
      </c>
      <c r="P39" s="835">
        <v>4800</v>
      </c>
      <c r="Q39" s="837">
        <v>0.8</v>
      </c>
      <c r="R39" s="832">
        <v>24</v>
      </c>
      <c r="S39" s="837">
        <v>0.8</v>
      </c>
      <c r="T39" s="836">
        <v>12</v>
      </c>
      <c r="U39" s="838">
        <v>0.8</v>
      </c>
    </row>
    <row r="40" spans="1:21" ht="14.4" customHeight="1" x14ac:dyDescent="0.3">
      <c r="A40" s="831">
        <v>31</v>
      </c>
      <c r="B40" s="832" t="s">
        <v>1383</v>
      </c>
      <c r="C40" s="832" t="s">
        <v>1387</v>
      </c>
      <c r="D40" s="833" t="s">
        <v>2162</v>
      </c>
      <c r="E40" s="834" t="s">
        <v>1402</v>
      </c>
      <c r="F40" s="832" t="s">
        <v>1384</v>
      </c>
      <c r="G40" s="832" t="s">
        <v>1417</v>
      </c>
      <c r="H40" s="832" t="s">
        <v>609</v>
      </c>
      <c r="I40" s="832" t="s">
        <v>1418</v>
      </c>
      <c r="J40" s="832" t="s">
        <v>718</v>
      </c>
      <c r="K40" s="832" t="s">
        <v>1163</v>
      </c>
      <c r="L40" s="835">
        <v>736.33</v>
      </c>
      <c r="M40" s="835">
        <v>1472.66</v>
      </c>
      <c r="N40" s="832">
        <v>2</v>
      </c>
      <c r="O40" s="836">
        <v>1</v>
      </c>
      <c r="P40" s="835"/>
      <c r="Q40" s="837">
        <v>0</v>
      </c>
      <c r="R40" s="832"/>
      <c r="S40" s="837">
        <v>0</v>
      </c>
      <c r="T40" s="836"/>
      <c r="U40" s="838">
        <v>0</v>
      </c>
    </row>
    <row r="41" spans="1:21" ht="14.4" customHeight="1" x14ac:dyDescent="0.3">
      <c r="A41" s="831">
        <v>31</v>
      </c>
      <c r="B41" s="832" t="s">
        <v>1383</v>
      </c>
      <c r="C41" s="832" t="s">
        <v>1387</v>
      </c>
      <c r="D41" s="833" t="s">
        <v>2162</v>
      </c>
      <c r="E41" s="834" t="s">
        <v>1402</v>
      </c>
      <c r="F41" s="832" t="s">
        <v>1384</v>
      </c>
      <c r="G41" s="832" t="s">
        <v>1420</v>
      </c>
      <c r="H41" s="832" t="s">
        <v>579</v>
      </c>
      <c r="I41" s="832" t="s">
        <v>1421</v>
      </c>
      <c r="J41" s="832" t="s">
        <v>928</v>
      </c>
      <c r="K41" s="832" t="s">
        <v>1422</v>
      </c>
      <c r="L41" s="835">
        <v>219.37</v>
      </c>
      <c r="M41" s="835">
        <v>219.37</v>
      </c>
      <c r="N41" s="832">
        <v>1</v>
      </c>
      <c r="O41" s="836">
        <v>1</v>
      </c>
      <c r="P41" s="835"/>
      <c r="Q41" s="837">
        <v>0</v>
      </c>
      <c r="R41" s="832"/>
      <c r="S41" s="837">
        <v>0</v>
      </c>
      <c r="T41" s="836"/>
      <c r="U41" s="838">
        <v>0</v>
      </c>
    </row>
    <row r="42" spans="1:21" ht="14.4" customHeight="1" x14ac:dyDescent="0.3">
      <c r="A42" s="831">
        <v>31</v>
      </c>
      <c r="B42" s="832" t="s">
        <v>1383</v>
      </c>
      <c r="C42" s="832" t="s">
        <v>1387</v>
      </c>
      <c r="D42" s="833" t="s">
        <v>2162</v>
      </c>
      <c r="E42" s="834" t="s">
        <v>1404</v>
      </c>
      <c r="F42" s="832" t="s">
        <v>1384</v>
      </c>
      <c r="G42" s="832" t="s">
        <v>1417</v>
      </c>
      <c r="H42" s="832" t="s">
        <v>609</v>
      </c>
      <c r="I42" s="832" t="s">
        <v>1418</v>
      </c>
      <c r="J42" s="832" t="s">
        <v>718</v>
      </c>
      <c r="K42" s="832" t="s">
        <v>1163</v>
      </c>
      <c r="L42" s="835">
        <v>736.33</v>
      </c>
      <c r="M42" s="835">
        <v>2945.32</v>
      </c>
      <c r="N42" s="832">
        <v>4</v>
      </c>
      <c r="O42" s="836">
        <v>1</v>
      </c>
      <c r="P42" s="835"/>
      <c r="Q42" s="837">
        <v>0</v>
      </c>
      <c r="R42" s="832"/>
      <c r="S42" s="837">
        <v>0</v>
      </c>
      <c r="T42" s="836"/>
      <c r="U42" s="838">
        <v>0</v>
      </c>
    </row>
    <row r="43" spans="1:21" ht="14.4" customHeight="1" x14ac:dyDescent="0.3">
      <c r="A43" s="831">
        <v>31</v>
      </c>
      <c r="B43" s="832" t="s">
        <v>1383</v>
      </c>
      <c r="C43" s="832" t="s">
        <v>1387</v>
      </c>
      <c r="D43" s="833" t="s">
        <v>2162</v>
      </c>
      <c r="E43" s="834" t="s">
        <v>1404</v>
      </c>
      <c r="F43" s="832" t="s">
        <v>1384</v>
      </c>
      <c r="G43" s="832" t="s">
        <v>1419</v>
      </c>
      <c r="H43" s="832" t="s">
        <v>609</v>
      </c>
      <c r="I43" s="832" t="s">
        <v>1284</v>
      </c>
      <c r="J43" s="832" t="s">
        <v>1285</v>
      </c>
      <c r="K43" s="832" t="s">
        <v>1286</v>
      </c>
      <c r="L43" s="835">
        <v>0</v>
      </c>
      <c r="M43" s="835">
        <v>0</v>
      </c>
      <c r="N43" s="832">
        <v>1</v>
      </c>
      <c r="O43" s="836">
        <v>1</v>
      </c>
      <c r="P43" s="835">
        <v>0</v>
      </c>
      <c r="Q43" s="837"/>
      <c r="R43" s="832">
        <v>1</v>
      </c>
      <c r="S43" s="837">
        <v>1</v>
      </c>
      <c r="T43" s="836">
        <v>1</v>
      </c>
      <c r="U43" s="838">
        <v>1</v>
      </c>
    </row>
    <row r="44" spans="1:21" ht="14.4" customHeight="1" x14ac:dyDescent="0.3">
      <c r="A44" s="831">
        <v>31</v>
      </c>
      <c r="B44" s="832" t="s">
        <v>1383</v>
      </c>
      <c r="C44" s="832" t="s">
        <v>1387</v>
      </c>
      <c r="D44" s="833" t="s">
        <v>2162</v>
      </c>
      <c r="E44" s="834" t="s">
        <v>1406</v>
      </c>
      <c r="F44" s="832" t="s">
        <v>1384</v>
      </c>
      <c r="G44" s="832" t="s">
        <v>1482</v>
      </c>
      <c r="H44" s="832" t="s">
        <v>579</v>
      </c>
      <c r="I44" s="832" t="s">
        <v>1483</v>
      </c>
      <c r="J44" s="832" t="s">
        <v>1484</v>
      </c>
      <c r="K44" s="832" t="s">
        <v>1251</v>
      </c>
      <c r="L44" s="835">
        <v>170.52</v>
      </c>
      <c r="M44" s="835">
        <v>341.04</v>
      </c>
      <c r="N44" s="832">
        <v>2</v>
      </c>
      <c r="O44" s="836">
        <v>0.5</v>
      </c>
      <c r="P44" s="835"/>
      <c r="Q44" s="837">
        <v>0</v>
      </c>
      <c r="R44" s="832"/>
      <c r="S44" s="837">
        <v>0</v>
      </c>
      <c r="T44" s="836"/>
      <c r="U44" s="838">
        <v>0</v>
      </c>
    </row>
    <row r="45" spans="1:21" ht="14.4" customHeight="1" x14ac:dyDescent="0.3">
      <c r="A45" s="831">
        <v>31</v>
      </c>
      <c r="B45" s="832" t="s">
        <v>1383</v>
      </c>
      <c r="C45" s="832" t="s">
        <v>1387</v>
      </c>
      <c r="D45" s="833" t="s">
        <v>2162</v>
      </c>
      <c r="E45" s="834" t="s">
        <v>1406</v>
      </c>
      <c r="F45" s="832" t="s">
        <v>1384</v>
      </c>
      <c r="G45" s="832" t="s">
        <v>1417</v>
      </c>
      <c r="H45" s="832" t="s">
        <v>609</v>
      </c>
      <c r="I45" s="832" t="s">
        <v>1418</v>
      </c>
      <c r="J45" s="832" t="s">
        <v>718</v>
      </c>
      <c r="K45" s="832" t="s">
        <v>1163</v>
      </c>
      <c r="L45" s="835">
        <v>736.33</v>
      </c>
      <c r="M45" s="835">
        <v>1472.66</v>
      </c>
      <c r="N45" s="832">
        <v>2</v>
      </c>
      <c r="O45" s="836">
        <v>1</v>
      </c>
      <c r="P45" s="835"/>
      <c r="Q45" s="837">
        <v>0</v>
      </c>
      <c r="R45" s="832"/>
      <c r="S45" s="837">
        <v>0</v>
      </c>
      <c r="T45" s="836"/>
      <c r="U45" s="838">
        <v>0</v>
      </c>
    </row>
    <row r="46" spans="1:21" ht="14.4" customHeight="1" x14ac:dyDescent="0.3">
      <c r="A46" s="831">
        <v>31</v>
      </c>
      <c r="B46" s="832" t="s">
        <v>1383</v>
      </c>
      <c r="C46" s="832" t="s">
        <v>1387</v>
      </c>
      <c r="D46" s="833" t="s">
        <v>2162</v>
      </c>
      <c r="E46" s="834" t="s">
        <v>1406</v>
      </c>
      <c r="F46" s="832" t="s">
        <v>1384</v>
      </c>
      <c r="G46" s="832" t="s">
        <v>1419</v>
      </c>
      <c r="H46" s="832" t="s">
        <v>609</v>
      </c>
      <c r="I46" s="832" t="s">
        <v>1284</v>
      </c>
      <c r="J46" s="832" t="s">
        <v>1285</v>
      </c>
      <c r="K46" s="832" t="s">
        <v>1286</v>
      </c>
      <c r="L46" s="835">
        <v>0</v>
      </c>
      <c r="M46" s="835">
        <v>0</v>
      </c>
      <c r="N46" s="832">
        <v>4</v>
      </c>
      <c r="O46" s="836">
        <v>3.5</v>
      </c>
      <c r="P46" s="835">
        <v>0</v>
      </c>
      <c r="Q46" s="837"/>
      <c r="R46" s="832">
        <v>2</v>
      </c>
      <c r="S46" s="837">
        <v>0.5</v>
      </c>
      <c r="T46" s="836">
        <v>2</v>
      </c>
      <c r="U46" s="838">
        <v>0.5714285714285714</v>
      </c>
    </row>
    <row r="47" spans="1:21" ht="14.4" customHeight="1" x14ac:dyDescent="0.3">
      <c r="A47" s="831">
        <v>31</v>
      </c>
      <c r="B47" s="832" t="s">
        <v>1383</v>
      </c>
      <c r="C47" s="832" t="s">
        <v>1387</v>
      </c>
      <c r="D47" s="833" t="s">
        <v>2162</v>
      </c>
      <c r="E47" s="834" t="s">
        <v>1410</v>
      </c>
      <c r="F47" s="832" t="s">
        <v>1384</v>
      </c>
      <c r="G47" s="832" t="s">
        <v>1419</v>
      </c>
      <c r="H47" s="832" t="s">
        <v>609</v>
      </c>
      <c r="I47" s="832" t="s">
        <v>1284</v>
      </c>
      <c r="J47" s="832" t="s">
        <v>1285</v>
      </c>
      <c r="K47" s="832" t="s">
        <v>1286</v>
      </c>
      <c r="L47" s="835">
        <v>0</v>
      </c>
      <c r="M47" s="835">
        <v>0</v>
      </c>
      <c r="N47" s="832">
        <v>1</v>
      </c>
      <c r="O47" s="836">
        <v>1</v>
      </c>
      <c r="P47" s="835">
        <v>0</v>
      </c>
      <c r="Q47" s="837"/>
      <c r="R47" s="832">
        <v>1</v>
      </c>
      <c r="S47" s="837">
        <v>1</v>
      </c>
      <c r="T47" s="836">
        <v>1</v>
      </c>
      <c r="U47" s="838">
        <v>1</v>
      </c>
    </row>
    <row r="48" spans="1:21" ht="14.4" customHeight="1" x14ac:dyDescent="0.3">
      <c r="A48" s="831">
        <v>31</v>
      </c>
      <c r="B48" s="832" t="s">
        <v>1383</v>
      </c>
      <c r="C48" s="832" t="s">
        <v>1387</v>
      </c>
      <c r="D48" s="833" t="s">
        <v>2162</v>
      </c>
      <c r="E48" s="834" t="s">
        <v>1416</v>
      </c>
      <c r="F48" s="832" t="s">
        <v>1384</v>
      </c>
      <c r="G48" s="832" t="s">
        <v>1485</v>
      </c>
      <c r="H48" s="832" t="s">
        <v>609</v>
      </c>
      <c r="I48" s="832" t="s">
        <v>1306</v>
      </c>
      <c r="J48" s="832" t="s">
        <v>627</v>
      </c>
      <c r="K48" s="832" t="s">
        <v>1307</v>
      </c>
      <c r="L48" s="835">
        <v>0</v>
      </c>
      <c r="M48" s="835">
        <v>0</v>
      </c>
      <c r="N48" s="832">
        <v>1</v>
      </c>
      <c r="O48" s="836">
        <v>0.5</v>
      </c>
      <c r="P48" s="835"/>
      <c r="Q48" s="837"/>
      <c r="R48" s="832"/>
      <c r="S48" s="837">
        <v>0</v>
      </c>
      <c r="T48" s="836"/>
      <c r="U48" s="838">
        <v>0</v>
      </c>
    </row>
    <row r="49" spans="1:21" ht="14.4" customHeight="1" x14ac:dyDescent="0.3">
      <c r="A49" s="831">
        <v>31</v>
      </c>
      <c r="B49" s="832" t="s">
        <v>1383</v>
      </c>
      <c r="C49" s="832" t="s">
        <v>1387</v>
      </c>
      <c r="D49" s="833" t="s">
        <v>2162</v>
      </c>
      <c r="E49" s="834" t="s">
        <v>1416</v>
      </c>
      <c r="F49" s="832" t="s">
        <v>1384</v>
      </c>
      <c r="G49" s="832" t="s">
        <v>1442</v>
      </c>
      <c r="H49" s="832" t="s">
        <v>579</v>
      </c>
      <c r="I49" s="832" t="s">
        <v>1486</v>
      </c>
      <c r="J49" s="832" t="s">
        <v>1444</v>
      </c>
      <c r="K49" s="832" t="s">
        <v>1487</v>
      </c>
      <c r="L49" s="835">
        <v>77.52</v>
      </c>
      <c r="M49" s="835">
        <v>155.04</v>
      </c>
      <c r="N49" s="832">
        <v>2</v>
      </c>
      <c r="O49" s="836">
        <v>0.5</v>
      </c>
      <c r="P49" s="835"/>
      <c r="Q49" s="837">
        <v>0</v>
      </c>
      <c r="R49" s="832"/>
      <c r="S49" s="837">
        <v>0</v>
      </c>
      <c r="T49" s="836"/>
      <c r="U49" s="838">
        <v>0</v>
      </c>
    </row>
    <row r="50" spans="1:21" ht="14.4" customHeight="1" x14ac:dyDescent="0.3">
      <c r="A50" s="831">
        <v>31</v>
      </c>
      <c r="B50" s="832" t="s">
        <v>1383</v>
      </c>
      <c r="C50" s="832" t="s">
        <v>1387</v>
      </c>
      <c r="D50" s="833" t="s">
        <v>2162</v>
      </c>
      <c r="E50" s="834" t="s">
        <v>1416</v>
      </c>
      <c r="F50" s="832" t="s">
        <v>1384</v>
      </c>
      <c r="G50" s="832" t="s">
        <v>1417</v>
      </c>
      <c r="H50" s="832" t="s">
        <v>609</v>
      </c>
      <c r="I50" s="832" t="s">
        <v>1438</v>
      </c>
      <c r="J50" s="832" t="s">
        <v>718</v>
      </c>
      <c r="K50" s="832" t="s">
        <v>1165</v>
      </c>
      <c r="L50" s="835">
        <v>490.89</v>
      </c>
      <c r="M50" s="835">
        <v>1963.56</v>
      </c>
      <c r="N50" s="832">
        <v>4</v>
      </c>
      <c r="O50" s="836">
        <v>2</v>
      </c>
      <c r="P50" s="835">
        <v>981.78</v>
      </c>
      <c r="Q50" s="837">
        <v>0.5</v>
      </c>
      <c r="R50" s="832">
        <v>2</v>
      </c>
      <c r="S50" s="837">
        <v>0.5</v>
      </c>
      <c r="T50" s="836">
        <v>0.5</v>
      </c>
      <c r="U50" s="838">
        <v>0.25</v>
      </c>
    </row>
    <row r="51" spans="1:21" ht="14.4" customHeight="1" x14ac:dyDescent="0.3">
      <c r="A51" s="831">
        <v>31</v>
      </c>
      <c r="B51" s="832" t="s">
        <v>1383</v>
      </c>
      <c r="C51" s="832" t="s">
        <v>1387</v>
      </c>
      <c r="D51" s="833" t="s">
        <v>2162</v>
      </c>
      <c r="E51" s="834" t="s">
        <v>1416</v>
      </c>
      <c r="F51" s="832" t="s">
        <v>1384</v>
      </c>
      <c r="G51" s="832" t="s">
        <v>1417</v>
      </c>
      <c r="H51" s="832" t="s">
        <v>609</v>
      </c>
      <c r="I51" s="832" t="s">
        <v>1488</v>
      </c>
      <c r="J51" s="832" t="s">
        <v>718</v>
      </c>
      <c r="K51" s="832" t="s">
        <v>1489</v>
      </c>
      <c r="L51" s="835">
        <v>923.74</v>
      </c>
      <c r="M51" s="835">
        <v>1847.48</v>
      </c>
      <c r="N51" s="832">
        <v>2</v>
      </c>
      <c r="O51" s="836">
        <v>0.5</v>
      </c>
      <c r="P51" s="835">
        <v>1847.48</v>
      </c>
      <c r="Q51" s="837">
        <v>1</v>
      </c>
      <c r="R51" s="832">
        <v>2</v>
      </c>
      <c r="S51" s="837">
        <v>1</v>
      </c>
      <c r="T51" s="836">
        <v>0.5</v>
      </c>
      <c r="U51" s="838">
        <v>1</v>
      </c>
    </row>
    <row r="52" spans="1:21" ht="14.4" customHeight="1" x14ac:dyDescent="0.3">
      <c r="A52" s="831">
        <v>31</v>
      </c>
      <c r="B52" s="832" t="s">
        <v>1383</v>
      </c>
      <c r="C52" s="832" t="s">
        <v>1387</v>
      </c>
      <c r="D52" s="833" t="s">
        <v>2162</v>
      </c>
      <c r="E52" s="834" t="s">
        <v>1416</v>
      </c>
      <c r="F52" s="832" t="s">
        <v>1384</v>
      </c>
      <c r="G52" s="832" t="s">
        <v>1419</v>
      </c>
      <c r="H52" s="832" t="s">
        <v>609</v>
      </c>
      <c r="I52" s="832" t="s">
        <v>1284</v>
      </c>
      <c r="J52" s="832" t="s">
        <v>1285</v>
      </c>
      <c r="K52" s="832" t="s">
        <v>1286</v>
      </c>
      <c r="L52" s="835">
        <v>0</v>
      </c>
      <c r="M52" s="835">
        <v>0</v>
      </c>
      <c r="N52" s="832">
        <v>3</v>
      </c>
      <c r="O52" s="836">
        <v>2</v>
      </c>
      <c r="P52" s="835">
        <v>0</v>
      </c>
      <c r="Q52" s="837"/>
      <c r="R52" s="832">
        <v>2</v>
      </c>
      <c r="S52" s="837">
        <v>0.66666666666666663</v>
      </c>
      <c r="T52" s="836">
        <v>1</v>
      </c>
      <c r="U52" s="838">
        <v>0.5</v>
      </c>
    </row>
    <row r="53" spans="1:21" ht="14.4" customHeight="1" x14ac:dyDescent="0.3">
      <c r="A53" s="831">
        <v>31</v>
      </c>
      <c r="B53" s="832" t="s">
        <v>1383</v>
      </c>
      <c r="C53" s="832" t="s">
        <v>1387</v>
      </c>
      <c r="D53" s="833" t="s">
        <v>2162</v>
      </c>
      <c r="E53" s="834" t="s">
        <v>1416</v>
      </c>
      <c r="F53" s="832" t="s">
        <v>1384</v>
      </c>
      <c r="G53" s="832" t="s">
        <v>1456</v>
      </c>
      <c r="H53" s="832" t="s">
        <v>579</v>
      </c>
      <c r="I53" s="832" t="s">
        <v>1490</v>
      </c>
      <c r="J53" s="832" t="s">
        <v>1458</v>
      </c>
      <c r="K53" s="832" t="s">
        <v>1491</v>
      </c>
      <c r="L53" s="835">
        <v>99.94</v>
      </c>
      <c r="M53" s="835">
        <v>99.94</v>
      </c>
      <c r="N53" s="832">
        <v>1</v>
      </c>
      <c r="O53" s="836">
        <v>1</v>
      </c>
      <c r="P53" s="835">
        <v>99.94</v>
      </c>
      <c r="Q53" s="837">
        <v>1</v>
      </c>
      <c r="R53" s="832">
        <v>1</v>
      </c>
      <c r="S53" s="837">
        <v>1</v>
      </c>
      <c r="T53" s="836">
        <v>1</v>
      </c>
      <c r="U53" s="838">
        <v>1</v>
      </c>
    </row>
    <row r="54" spans="1:21" ht="14.4" customHeight="1" x14ac:dyDescent="0.3">
      <c r="A54" s="831">
        <v>31</v>
      </c>
      <c r="B54" s="832" t="s">
        <v>1383</v>
      </c>
      <c r="C54" s="832" t="s">
        <v>1387</v>
      </c>
      <c r="D54" s="833" t="s">
        <v>2162</v>
      </c>
      <c r="E54" s="834" t="s">
        <v>1416</v>
      </c>
      <c r="F54" s="832" t="s">
        <v>1384</v>
      </c>
      <c r="G54" s="832" t="s">
        <v>1456</v>
      </c>
      <c r="H54" s="832" t="s">
        <v>579</v>
      </c>
      <c r="I54" s="832" t="s">
        <v>1492</v>
      </c>
      <c r="J54" s="832" t="s">
        <v>1493</v>
      </c>
      <c r="K54" s="832" t="s">
        <v>1494</v>
      </c>
      <c r="L54" s="835">
        <v>50.32</v>
      </c>
      <c r="M54" s="835">
        <v>100.64</v>
      </c>
      <c r="N54" s="832">
        <v>2</v>
      </c>
      <c r="O54" s="836">
        <v>1</v>
      </c>
      <c r="P54" s="835">
        <v>50.32</v>
      </c>
      <c r="Q54" s="837">
        <v>0.5</v>
      </c>
      <c r="R54" s="832">
        <v>1</v>
      </c>
      <c r="S54" s="837">
        <v>0.5</v>
      </c>
      <c r="T54" s="836">
        <v>0.5</v>
      </c>
      <c r="U54" s="838">
        <v>0.5</v>
      </c>
    </row>
    <row r="55" spans="1:21" ht="14.4" customHeight="1" x14ac:dyDescent="0.3">
      <c r="A55" s="831">
        <v>31</v>
      </c>
      <c r="B55" s="832" t="s">
        <v>1383</v>
      </c>
      <c r="C55" s="832" t="s">
        <v>1387</v>
      </c>
      <c r="D55" s="833" t="s">
        <v>2162</v>
      </c>
      <c r="E55" s="834" t="s">
        <v>1416</v>
      </c>
      <c r="F55" s="832" t="s">
        <v>1384</v>
      </c>
      <c r="G55" s="832" t="s">
        <v>1461</v>
      </c>
      <c r="H55" s="832" t="s">
        <v>579</v>
      </c>
      <c r="I55" s="832" t="s">
        <v>1462</v>
      </c>
      <c r="J55" s="832" t="s">
        <v>614</v>
      </c>
      <c r="K55" s="832" t="s">
        <v>1463</v>
      </c>
      <c r="L55" s="835">
        <v>0</v>
      </c>
      <c r="M55" s="835">
        <v>0</v>
      </c>
      <c r="N55" s="832">
        <v>1</v>
      </c>
      <c r="O55" s="836">
        <v>0.5</v>
      </c>
      <c r="P55" s="835">
        <v>0</v>
      </c>
      <c r="Q55" s="837"/>
      <c r="R55" s="832">
        <v>1</v>
      </c>
      <c r="S55" s="837">
        <v>1</v>
      </c>
      <c r="T55" s="836">
        <v>0.5</v>
      </c>
      <c r="U55" s="838">
        <v>1</v>
      </c>
    </row>
    <row r="56" spans="1:21" ht="14.4" customHeight="1" x14ac:dyDescent="0.3">
      <c r="A56" s="831">
        <v>31</v>
      </c>
      <c r="B56" s="832" t="s">
        <v>1383</v>
      </c>
      <c r="C56" s="832" t="s">
        <v>1389</v>
      </c>
      <c r="D56" s="833" t="s">
        <v>2163</v>
      </c>
      <c r="E56" s="834" t="s">
        <v>1396</v>
      </c>
      <c r="F56" s="832" t="s">
        <v>1384</v>
      </c>
      <c r="G56" s="832" t="s">
        <v>1495</v>
      </c>
      <c r="H56" s="832" t="s">
        <v>609</v>
      </c>
      <c r="I56" s="832" t="s">
        <v>1496</v>
      </c>
      <c r="J56" s="832" t="s">
        <v>1497</v>
      </c>
      <c r="K56" s="832" t="s">
        <v>1498</v>
      </c>
      <c r="L56" s="835">
        <v>0</v>
      </c>
      <c r="M56" s="835">
        <v>0</v>
      </c>
      <c r="N56" s="832">
        <v>1</v>
      </c>
      <c r="O56" s="836">
        <v>1</v>
      </c>
      <c r="P56" s="835">
        <v>0</v>
      </c>
      <c r="Q56" s="837"/>
      <c r="R56" s="832">
        <v>1</v>
      </c>
      <c r="S56" s="837">
        <v>1</v>
      </c>
      <c r="T56" s="836">
        <v>1</v>
      </c>
      <c r="U56" s="838">
        <v>1</v>
      </c>
    </row>
    <row r="57" spans="1:21" ht="14.4" customHeight="1" x14ac:dyDescent="0.3">
      <c r="A57" s="831">
        <v>31</v>
      </c>
      <c r="B57" s="832" t="s">
        <v>1383</v>
      </c>
      <c r="C57" s="832" t="s">
        <v>1389</v>
      </c>
      <c r="D57" s="833" t="s">
        <v>2163</v>
      </c>
      <c r="E57" s="834" t="s">
        <v>1396</v>
      </c>
      <c r="F57" s="832" t="s">
        <v>1384</v>
      </c>
      <c r="G57" s="832" t="s">
        <v>1499</v>
      </c>
      <c r="H57" s="832" t="s">
        <v>579</v>
      </c>
      <c r="I57" s="832" t="s">
        <v>1500</v>
      </c>
      <c r="J57" s="832" t="s">
        <v>671</v>
      </c>
      <c r="K57" s="832" t="s">
        <v>1501</v>
      </c>
      <c r="L57" s="835">
        <v>18.809999999999999</v>
      </c>
      <c r="M57" s="835">
        <v>18.809999999999999</v>
      </c>
      <c r="N57" s="832">
        <v>1</v>
      </c>
      <c r="O57" s="836">
        <v>0.5</v>
      </c>
      <c r="P57" s="835">
        <v>18.809999999999999</v>
      </c>
      <c r="Q57" s="837">
        <v>1</v>
      </c>
      <c r="R57" s="832">
        <v>1</v>
      </c>
      <c r="S57" s="837">
        <v>1</v>
      </c>
      <c r="T57" s="836">
        <v>0.5</v>
      </c>
      <c r="U57" s="838">
        <v>1</v>
      </c>
    </row>
    <row r="58" spans="1:21" ht="14.4" customHeight="1" x14ac:dyDescent="0.3">
      <c r="A58" s="831">
        <v>31</v>
      </c>
      <c r="B58" s="832" t="s">
        <v>1383</v>
      </c>
      <c r="C58" s="832" t="s">
        <v>1389</v>
      </c>
      <c r="D58" s="833" t="s">
        <v>2163</v>
      </c>
      <c r="E58" s="834" t="s">
        <v>1396</v>
      </c>
      <c r="F58" s="832" t="s">
        <v>1384</v>
      </c>
      <c r="G58" s="832" t="s">
        <v>1502</v>
      </c>
      <c r="H58" s="832" t="s">
        <v>579</v>
      </c>
      <c r="I58" s="832" t="s">
        <v>1503</v>
      </c>
      <c r="J58" s="832" t="s">
        <v>1504</v>
      </c>
      <c r="K58" s="832" t="s">
        <v>1505</v>
      </c>
      <c r="L58" s="835">
        <v>30.46</v>
      </c>
      <c r="M58" s="835">
        <v>30.46</v>
      </c>
      <c r="N58" s="832">
        <v>1</v>
      </c>
      <c r="O58" s="836">
        <v>1</v>
      </c>
      <c r="P58" s="835">
        <v>30.46</v>
      </c>
      <c r="Q58" s="837">
        <v>1</v>
      </c>
      <c r="R58" s="832">
        <v>1</v>
      </c>
      <c r="S58" s="837">
        <v>1</v>
      </c>
      <c r="T58" s="836">
        <v>1</v>
      </c>
      <c r="U58" s="838">
        <v>1</v>
      </c>
    </row>
    <row r="59" spans="1:21" ht="14.4" customHeight="1" x14ac:dyDescent="0.3">
      <c r="A59" s="831">
        <v>31</v>
      </c>
      <c r="B59" s="832" t="s">
        <v>1383</v>
      </c>
      <c r="C59" s="832" t="s">
        <v>1389</v>
      </c>
      <c r="D59" s="833" t="s">
        <v>2163</v>
      </c>
      <c r="E59" s="834" t="s">
        <v>1396</v>
      </c>
      <c r="F59" s="832" t="s">
        <v>1384</v>
      </c>
      <c r="G59" s="832" t="s">
        <v>1417</v>
      </c>
      <c r="H59" s="832" t="s">
        <v>609</v>
      </c>
      <c r="I59" s="832" t="s">
        <v>1438</v>
      </c>
      <c r="J59" s="832" t="s">
        <v>718</v>
      </c>
      <c r="K59" s="832" t="s">
        <v>1165</v>
      </c>
      <c r="L59" s="835">
        <v>490.89</v>
      </c>
      <c r="M59" s="835">
        <v>981.78</v>
      </c>
      <c r="N59" s="832">
        <v>2</v>
      </c>
      <c r="O59" s="836">
        <v>1</v>
      </c>
      <c r="P59" s="835">
        <v>981.78</v>
      </c>
      <c r="Q59" s="837">
        <v>1</v>
      </c>
      <c r="R59" s="832">
        <v>2</v>
      </c>
      <c r="S59" s="837">
        <v>1</v>
      </c>
      <c r="T59" s="836">
        <v>1</v>
      </c>
      <c r="U59" s="838">
        <v>1</v>
      </c>
    </row>
    <row r="60" spans="1:21" ht="14.4" customHeight="1" x14ac:dyDescent="0.3">
      <c r="A60" s="831">
        <v>31</v>
      </c>
      <c r="B60" s="832" t="s">
        <v>1383</v>
      </c>
      <c r="C60" s="832" t="s">
        <v>1389</v>
      </c>
      <c r="D60" s="833" t="s">
        <v>2163</v>
      </c>
      <c r="E60" s="834" t="s">
        <v>1396</v>
      </c>
      <c r="F60" s="832" t="s">
        <v>1384</v>
      </c>
      <c r="G60" s="832" t="s">
        <v>1417</v>
      </c>
      <c r="H60" s="832" t="s">
        <v>609</v>
      </c>
      <c r="I60" s="832" t="s">
        <v>1418</v>
      </c>
      <c r="J60" s="832" t="s">
        <v>718</v>
      </c>
      <c r="K60" s="832" t="s">
        <v>1163</v>
      </c>
      <c r="L60" s="835">
        <v>736.33</v>
      </c>
      <c r="M60" s="835">
        <v>2945.32</v>
      </c>
      <c r="N60" s="832">
        <v>4</v>
      </c>
      <c r="O60" s="836">
        <v>2</v>
      </c>
      <c r="P60" s="835">
        <v>2945.32</v>
      </c>
      <c r="Q60" s="837">
        <v>1</v>
      </c>
      <c r="R60" s="832">
        <v>4</v>
      </c>
      <c r="S60" s="837">
        <v>1</v>
      </c>
      <c r="T60" s="836">
        <v>2</v>
      </c>
      <c r="U60" s="838">
        <v>1</v>
      </c>
    </row>
    <row r="61" spans="1:21" ht="14.4" customHeight="1" x14ac:dyDescent="0.3">
      <c r="A61" s="831">
        <v>31</v>
      </c>
      <c r="B61" s="832" t="s">
        <v>1383</v>
      </c>
      <c r="C61" s="832" t="s">
        <v>1389</v>
      </c>
      <c r="D61" s="833" t="s">
        <v>2163</v>
      </c>
      <c r="E61" s="834" t="s">
        <v>1396</v>
      </c>
      <c r="F61" s="832" t="s">
        <v>1384</v>
      </c>
      <c r="G61" s="832" t="s">
        <v>1417</v>
      </c>
      <c r="H61" s="832" t="s">
        <v>609</v>
      </c>
      <c r="I61" s="832" t="s">
        <v>1162</v>
      </c>
      <c r="J61" s="832" t="s">
        <v>718</v>
      </c>
      <c r="K61" s="832" t="s">
        <v>1163</v>
      </c>
      <c r="L61" s="835">
        <v>736.33</v>
      </c>
      <c r="M61" s="835">
        <v>2208.9900000000002</v>
      </c>
      <c r="N61" s="832">
        <v>3</v>
      </c>
      <c r="O61" s="836">
        <v>1</v>
      </c>
      <c r="P61" s="835"/>
      <c r="Q61" s="837">
        <v>0</v>
      </c>
      <c r="R61" s="832"/>
      <c r="S61" s="837">
        <v>0</v>
      </c>
      <c r="T61" s="836"/>
      <c r="U61" s="838">
        <v>0</v>
      </c>
    </row>
    <row r="62" spans="1:21" ht="14.4" customHeight="1" x14ac:dyDescent="0.3">
      <c r="A62" s="831">
        <v>31</v>
      </c>
      <c r="B62" s="832" t="s">
        <v>1383</v>
      </c>
      <c r="C62" s="832" t="s">
        <v>1389</v>
      </c>
      <c r="D62" s="833" t="s">
        <v>2163</v>
      </c>
      <c r="E62" s="834" t="s">
        <v>1396</v>
      </c>
      <c r="F62" s="832" t="s">
        <v>1384</v>
      </c>
      <c r="G62" s="832" t="s">
        <v>1506</v>
      </c>
      <c r="H62" s="832" t="s">
        <v>579</v>
      </c>
      <c r="I62" s="832" t="s">
        <v>1507</v>
      </c>
      <c r="J62" s="832" t="s">
        <v>665</v>
      </c>
      <c r="K62" s="832" t="s">
        <v>1508</v>
      </c>
      <c r="L62" s="835">
        <v>0</v>
      </c>
      <c r="M62" s="835">
        <v>0</v>
      </c>
      <c r="N62" s="832">
        <v>2</v>
      </c>
      <c r="O62" s="836">
        <v>1</v>
      </c>
      <c r="P62" s="835">
        <v>0</v>
      </c>
      <c r="Q62" s="837"/>
      <c r="R62" s="832">
        <v>2</v>
      </c>
      <c r="S62" s="837">
        <v>1</v>
      </c>
      <c r="T62" s="836">
        <v>1</v>
      </c>
      <c r="U62" s="838">
        <v>1</v>
      </c>
    </row>
    <row r="63" spans="1:21" ht="14.4" customHeight="1" x14ac:dyDescent="0.3">
      <c r="A63" s="831">
        <v>31</v>
      </c>
      <c r="B63" s="832" t="s">
        <v>1383</v>
      </c>
      <c r="C63" s="832" t="s">
        <v>1389</v>
      </c>
      <c r="D63" s="833" t="s">
        <v>2163</v>
      </c>
      <c r="E63" s="834" t="s">
        <v>1396</v>
      </c>
      <c r="F63" s="832" t="s">
        <v>1384</v>
      </c>
      <c r="G63" s="832" t="s">
        <v>1419</v>
      </c>
      <c r="H63" s="832" t="s">
        <v>609</v>
      </c>
      <c r="I63" s="832" t="s">
        <v>1284</v>
      </c>
      <c r="J63" s="832" t="s">
        <v>1285</v>
      </c>
      <c r="K63" s="832" t="s">
        <v>1286</v>
      </c>
      <c r="L63" s="835">
        <v>0</v>
      </c>
      <c r="M63" s="835">
        <v>0</v>
      </c>
      <c r="N63" s="832">
        <v>5</v>
      </c>
      <c r="O63" s="836">
        <v>2.5</v>
      </c>
      <c r="P63" s="835">
        <v>0</v>
      </c>
      <c r="Q63" s="837"/>
      <c r="R63" s="832">
        <v>5</v>
      </c>
      <c r="S63" s="837">
        <v>1</v>
      </c>
      <c r="T63" s="836">
        <v>2.5</v>
      </c>
      <c r="U63" s="838">
        <v>1</v>
      </c>
    </row>
    <row r="64" spans="1:21" ht="14.4" customHeight="1" x14ac:dyDescent="0.3">
      <c r="A64" s="831">
        <v>31</v>
      </c>
      <c r="B64" s="832" t="s">
        <v>1383</v>
      </c>
      <c r="C64" s="832" t="s">
        <v>1389</v>
      </c>
      <c r="D64" s="833" t="s">
        <v>2163</v>
      </c>
      <c r="E64" s="834" t="s">
        <v>1396</v>
      </c>
      <c r="F64" s="832" t="s">
        <v>1386</v>
      </c>
      <c r="G64" s="832" t="s">
        <v>1509</v>
      </c>
      <c r="H64" s="832" t="s">
        <v>579</v>
      </c>
      <c r="I64" s="832" t="s">
        <v>1510</v>
      </c>
      <c r="J64" s="832" t="s">
        <v>1511</v>
      </c>
      <c r="K64" s="832" t="s">
        <v>1512</v>
      </c>
      <c r="L64" s="835">
        <v>0</v>
      </c>
      <c r="M64" s="835">
        <v>0</v>
      </c>
      <c r="N64" s="832">
        <v>1</v>
      </c>
      <c r="O64" s="836">
        <v>1</v>
      </c>
      <c r="P64" s="835"/>
      <c r="Q64" s="837"/>
      <c r="R64" s="832"/>
      <c r="S64" s="837">
        <v>0</v>
      </c>
      <c r="T64" s="836"/>
      <c r="U64" s="838">
        <v>0</v>
      </c>
    </row>
    <row r="65" spans="1:21" ht="14.4" customHeight="1" x14ac:dyDescent="0.3">
      <c r="A65" s="831">
        <v>31</v>
      </c>
      <c r="B65" s="832" t="s">
        <v>1383</v>
      </c>
      <c r="C65" s="832" t="s">
        <v>1389</v>
      </c>
      <c r="D65" s="833" t="s">
        <v>2163</v>
      </c>
      <c r="E65" s="834" t="s">
        <v>1396</v>
      </c>
      <c r="F65" s="832" t="s">
        <v>1386</v>
      </c>
      <c r="G65" s="832" t="s">
        <v>1423</v>
      </c>
      <c r="H65" s="832" t="s">
        <v>579</v>
      </c>
      <c r="I65" s="832" t="s">
        <v>1513</v>
      </c>
      <c r="J65" s="832" t="s">
        <v>1425</v>
      </c>
      <c r="K65" s="832" t="s">
        <v>1514</v>
      </c>
      <c r="L65" s="835">
        <v>30.99</v>
      </c>
      <c r="M65" s="835">
        <v>30.99</v>
      </c>
      <c r="N65" s="832">
        <v>1</v>
      </c>
      <c r="O65" s="836">
        <v>1</v>
      </c>
      <c r="P65" s="835">
        <v>30.99</v>
      </c>
      <c r="Q65" s="837">
        <v>1</v>
      </c>
      <c r="R65" s="832">
        <v>1</v>
      </c>
      <c r="S65" s="837">
        <v>1</v>
      </c>
      <c r="T65" s="836">
        <v>1</v>
      </c>
      <c r="U65" s="838">
        <v>1</v>
      </c>
    </row>
    <row r="66" spans="1:21" ht="14.4" customHeight="1" x14ac:dyDescent="0.3">
      <c r="A66" s="831">
        <v>31</v>
      </c>
      <c r="B66" s="832" t="s">
        <v>1383</v>
      </c>
      <c r="C66" s="832" t="s">
        <v>1389</v>
      </c>
      <c r="D66" s="833" t="s">
        <v>2163</v>
      </c>
      <c r="E66" s="834" t="s">
        <v>1396</v>
      </c>
      <c r="F66" s="832" t="s">
        <v>1386</v>
      </c>
      <c r="G66" s="832" t="s">
        <v>1427</v>
      </c>
      <c r="H66" s="832" t="s">
        <v>579</v>
      </c>
      <c r="I66" s="832" t="s">
        <v>1515</v>
      </c>
      <c r="J66" s="832" t="s">
        <v>1477</v>
      </c>
      <c r="K66" s="832" t="s">
        <v>1516</v>
      </c>
      <c r="L66" s="835">
        <v>58.5</v>
      </c>
      <c r="M66" s="835">
        <v>58.5</v>
      </c>
      <c r="N66" s="832">
        <v>1</v>
      </c>
      <c r="O66" s="836">
        <v>1</v>
      </c>
      <c r="P66" s="835">
        <v>58.5</v>
      </c>
      <c r="Q66" s="837">
        <v>1</v>
      </c>
      <c r="R66" s="832">
        <v>1</v>
      </c>
      <c r="S66" s="837">
        <v>1</v>
      </c>
      <c r="T66" s="836">
        <v>1</v>
      </c>
      <c r="U66" s="838">
        <v>1</v>
      </c>
    </row>
    <row r="67" spans="1:21" ht="14.4" customHeight="1" x14ac:dyDescent="0.3">
      <c r="A67" s="831">
        <v>31</v>
      </c>
      <c r="B67" s="832" t="s">
        <v>1383</v>
      </c>
      <c r="C67" s="832" t="s">
        <v>1389</v>
      </c>
      <c r="D67" s="833" t="s">
        <v>2163</v>
      </c>
      <c r="E67" s="834" t="s">
        <v>1396</v>
      </c>
      <c r="F67" s="832" t="s">
        <v>1386</v>
      </c>
      <c r="G67" s="832" t="s">
        <v>1427</v>
      </c>
      <c r="H67" s="832" t="s">
        <v>579</v>
      </c>
      <c r="I67" s="832" t="s">
        <v>1517</v>
      </c>
      <c r="J67" s="832" t="s">
        <v>1518</v>
      </c>
      <c r="K67" s="832" t="s">
        <v>1519</v>
      </c>
      <c r="L67" s="835">
        <v>1000</v>
      </c>
      <c r="M67" s="835">
        <v>1000</v>
      </c>
      <c r="N67" s="832">
        <v>1</v>
      </c>
      <c r="O67" s="836">
        <v>1</v>
      </c>
      <c r="P67" s="835">
        <v>1000</v>
      </c>
      <c r="Q67" s="837">
        <v>1</v>
      </c>
      <c r="R67" s="832">
        <v>1</v>
      </c>
      <c r="S67" s="837">
        <v>1</v>
      </c>
      <c r="T67" s="836">
        <v>1</v>
      </c>
      <c r="U67" s="838">
        <v>1</v>
      </c>
    </row>
    <row r="68" spans="1:21" ht="14.4" customHeight="1" x14ac:dyDescent="0.3">
      <c r="A68" s="831">
        <v>31</v>
      </c>
      <c r="B68" s="832" t="s">
        <v>1383</v>
      </c>
      <c r="C68" s="832" t="s">
        <v>1389</v>
      </c>
      <c r="D68" s="833" t="s">
        <v>2163</v>
      </c>
      <c r="E68" s="834" t="s">
        <v>1396</v>
      </c>
      <c r="F68" s="832" t="s">
        <v>1386</v>
      </c>
      <c r="G68" s="832" t="s">
        <v>1427</v>
      </c>
      <c r="H68" s="832" t="s">
        <v>579</v>
      </c>
      <c r="I68" s="832" t="s">
        <v>1520</v>
      </c>
      <c r="J68" s="832" t="s">
        <v>1521</v>
      </c>
      <c r="K68" s="832" t="s">
        <v>1522</v>
      </c>
      <c r="L68" s="835">
        <v>1690</v>
      </c>
      <c r="M68" s="835">
        <v>1690</v>
      </c>
      <c r="N68" s="832">
        <v>1</v>
      </c>
      <c r="O68" s="836">
        <v>1</v>
      </c>
      <c r="P68" s="835">
        <v>1690</v>
      </c>
      <c r="Q68" s="837">
        <v>1</v>
      </c>
      <c r="R68" s="832">
        <v>1</v>
      </c>
      <c r="S68" s="837">
        <v>1</v>
      </c>
      <c r="T68" s="836">
        <v>1</v>
      </c>
      <c r="U68" s="838">
        <v>1</v>
      </c>
    </row>
    <row r="69" spans="1:21" ht="14.4" customHeight="1" x14ac:dyDescent="0.3">
      <c r="A69" s="831">
        <v>31</v>
      </c>
      <c r="B69" s="832" t="s">
        <v>1383</v>
      </c>
      <c r="C69" s="832" t="s">
        <v>1389</v>
      </c>
      <c r="D69" s="833" t="s">
        <v>2163</v>
      </c>
      <c r="E69" s="834" t="s">
        <v>1396</v>
      </c>
      <c r="F69" s="832" t="s">
        <v>1386</v>
      </c>
      <c r="G69" s="832" t="s">
        <v>1427</v>
      </c>
      <c r="H69" s="832" t="s">
        <v>579</v>
      </c>
      <c r="I69" s="832" t="s">
        <v>1523</v>
      </c>
      <c r="J69" s="832" t="s">
        <v>1524</v>
      </c>
      <c r="K69" s="832" t="s">
        <v>1525</v>
      </c>
      <c r="L69" s="835">
        <v>350</v>
      </c>
      <c r="M69" s="835">
        <v>350</v>
      </c>
      <c r="N69" s="832">
        <v>1</v>
      </c>
      <c r="O69" s="836">
        <v>1</v>
      </c>
      <c r="P69" s="835"/>
      <c r="Q69" s="837">
        <v>0</v>
      </c>
      <c r="R69" s="832"/>
      <c r="S69" s="837">
        <v>0</v>
      </c>
      <c r="T69" s="836"/>
      <c r="U69" s="838">
        <v>0</v>
      </c>
    </row>
    <row r="70" spans="1:21" ht="14.4" customHeight="1" x14ac:dyDescent="0.3">
      <c r="A70" s="831">
        <v>31</v>
      </c>
      <c r="B70" s="832" t="s">
        <v>1383</v>
      </c>
      <c r="C70" s="832" t="s">
        <v>1389</v>
      </c>
      <c r="D70" s="833" t="s">
        <v>2163</v>
      </c>
      <c r="E70" s="834" t="s">
        <v>1397</v>
      </c>
      <c r="F70" s="832" t="s">
        <v>1384</v>
      </c>
      <c r="G70" s="832" t="s">
        <v>1485</v>
      </c>
      <c r="H70" s="832" t="s">
        <v>579</v>
      </c>
      <c r="I70" s="832" t="s">
        <v>1526</v>
      </c>
      <c r="J70" s="832" t="s">
        <v>968</v>
      </c>
      <c r="K70" s="832" t="s">
        <v>1307</v>
      </c>
      <c r="L70" s="835">
        <v>0</v>
      </c>
      <c r="M70" s="835">
        <v>0</v>
      </c>
      <c r="N70" s="832">
        <v>1</v>
      </c>
      <c r="O70" s="836">
        <v>1</v>
      </c>
      <c r="P70" s="835"/>
      <c r="Q70" s="837"/>
      <c r="R70" s="832"/>
      <c r="S70" s="837">
        <v>0</v>
      </c>
      <c r="T70" s="836"/>
      <c r="U70" s="838">
        <v>0</v>
      </c>
    </row>
    <row r="71" spans="1:21" ht="14.4" customHeight="1" x14ac:dyDescent="0.3">
      <c r="A71" s="831">
        <v>31</v>
      </c>
      <c r="B71" s="832" t="s">
        <v>1383</v>
      </c>
      <c r="C71" s="832" t="s">
        <v>1389</v>
      </c>
      <c r="D71" s="833" t="s">
        <v>2163</v>
      </c>
      <c r="E71" s="834" t="s">
        <v>1397</v>
      </c>
      <c r="F71" s="832" t="s">
        <v>1384</v>
      </c>
      <c r="G71" s="832" t="s">
        <v>1439</v>
      </c>
      <c r="H71" s="832" t="s">
        <v>579</v>
      </c>
      <c r="I71" s="832" t="s">
        <v>1440</v>
      </c>
      <c r="J71" s="832" t="s">
        <v>1441</v>
      </c>
      <c r="K71" s="832" t="s">
        <v>1251</v>
      </c>
      <c r="L71" s="835">
        <v>78.33</v>
      </c>
      <c r="M71" s="835">
        <v>234.99</v>
      </c>
      <c r="N71" s="832">
        <v>3</v>
      </c>
      <c r="O71" s="836">
        <v>1.5</v>
      </c>
      <c r="P71" s="835">
        <v>156.66</v>
      </c>
      <c r="Q71" s="837">
        <v>0.66666666666666663</v>
      </c>
      <c r="R71" s="832">
        <v>2</v>
      </c>
      <c r="S71" s="837">
        <v>0.66666666666666663</v>
      </c>
      <c r="T71" s="836">
        <v>1</v>
      </c>
      <c r="U71" s="838">
        <v>0.66666666666666663</v>
      </c>
    </row>
    <row r="72" spans="1:21" ht="14.4" customHeight="1" x14ac:dyDescent="0.3">
      <c r="A72" s="831">
        <v>31</v>
      </c>
      <c r="B72" s="832" t="s">
        <v>1383</v>
      </c>
      <c r="C72" s="832" t="s">
        <v>1389</v>
      </c>
      <c r="D72" s="833" t="s">
        <v>2163</v>
      </c>
      <c r="E72" s="834" t="s">
        <v>1397</v>
      </c>
      <c r="F72" s="832" t="s">
        <v>1384</v>
      </c>
      <c r="G72" s="832" t="s">
        <v>1502</v>
      </c>
      <c r="H72" s="832" t="s">
        <v>579</v>
      </c>
      <c r="I72" s="832" t="s">
        <v>1503</v>
      </c>
      <c r="J72" s="832" t="s">
        <v>1504</v>
      </c>
      <c r="K72" s="832" t="s">
        <v>1505</v>
      </c>
      <c r="L72" s="835">
        <v>30.46</v>
      </c>
      <c r="M72" s="835">
        <v>30.46</v>
      </c>
      <c r="N72" s="832">
        <v>1</v>
      </c>
      <c r="O72" s="836">
        <v>0.5</v>
      </c>
      <c r="P72" s="835"/>
      <c r="Q72" s="837">
        <v>0</v>
      </c>
      <c r="R72" s="832"/>
      <c r="S72" s="837">
        <v>0</v>
      </c>
      <c r="T72" s="836"/>
      <c r="U72" s="838">
        <v>0</v>
      </c>
    </row>
    <row r="73" spans="1:21" ht="14.4" customHeight="1" x14ac:dyDescent="0.3">
      <c r="A73" s="831">
        <v>31</v>
      </c>
      <c r="B73" s="832" t="s">
        <v>1383</v>
      </c>
      <c r="C73" s="832" t="s">
        <v>1389</v>
      </c>
      <c r="D73" s="833" t="s">
        <v>2163</v>
      </c>
      <c r="E73" s="834" t="s">
        <v>1397</v>
      </c>
      <c r="F73" s="832" t="s">
        <v>1384</v>
      </c>
      <c r="G73" s="832" t="s">
        <v>1527</v>
      </c>
      <c r="H73" s="832" t="s">
        <v>579</v>
      </c>
      <c r="I73" s="832" t="s">
        <v>1528</v>
      </c>
      <c r="J73" s="832" t="s">
        <v>915</v>
      </c>
      <c r="K73" s="832" t="s">
        <v>1529</v>
      </c>
      <c r="L73" s="835">
        <v>48.09</v>
      </c>
      <c r="M73" s="835">
        <v>1442.7000000000003</v>
      </c>
      <c r="N73" s="832">
        <v>30</v>
      </c>
      <c r="O73" s="836"/>
      <c r="P73" s="835">
        <v>1250.3400000000001</v>
      </c>
      <c r="Q73" s="837">
        <v>0.86666666666666659</v>
      </c>
      <c r="R73" s="832">
        <v>26</v>
      </c>
      <c r="S73" s="837">
        <v>0.8666666666666667</v>
      </c>
      <c r="T73" s="836"/>
      <c r="U73" s="838"/>
    </row>
    <row r="74" spans="1:21" ht="14.4" customHeight="1" x14ac:dyDescent="0.3">
      <c r="A74" s="831">
        <v>31</v>
      </c>
      <c r="B74" s="832" t="s">
        <v>1383</v>
      </c>
      <c r="C74" s="832" t="s">
        <v>1389</v>
      </c>
      <c r="D74" s="833" t="s">
        <v>2163</v>
      </c>
      <c r="E74" s="834" t="s">
        <v>1397</v>
      </c>
      <c r="F74" s="832" t="s">
        <v>1384</v>
      </c>
      <c r="G74" s="832" t="s">
        <v>1442</v>
      </c>
      <c r="H74" s="832" t="s">
        <v>579</v>
      </c>
      <c r="I74" s="832" t="s">
        <v>1443</v>
      </c>
      <c r="J74" s="832" t="s">
        <v>1444</v>
      </c>
      <c r="K74" s="832" t="s">
        <v>1445</v>
      </c>
      <c r="L74" s="835">
        <v>132.97999999999999</v>
      </c>
      <c r="M74" s="835">
        <v>1595.7599999999998</v>
      </c>
      <c r="N74" s="832">
        <v>12</v>
      </c>
      <c r="O74" s="836">
        <v>3</v>
      </c>
      <c r="P74" s="835">
        <v>1329.7999999999997</v>
      </c>
      <c r="Q74" s="837">
        <v>0.83333333333333326</v>
      </c>
      <c r="R74" s="832">
        <v>10</v>
      </c>
      <c r="S74" s="837">
        <v>0.83333333333333337</v>
      </c>
      <c r="T74" s="836">
        <v>1.5</v>
      </c>
      <c r="U74" s="838">
        <v>0.5</v>
      </c>
    </row>
    <row r="75" spans="1:21" ht="14.4" customHeight="1" x14ac:dyDescent="0.3">
      <c r="A75" s="831">
        <v>31</v>
      </c>
      <c r="B75" s="832" t="s">
        <v>1383</v>
      </c>
      <c r="C75" s="832" t="s">
        <v>1389</v>
      </c>
      <c r="D75" s="833" t="s">
        <v>2163</v>
      </c>
      <c r="E75" s="834" t="s">
        <v>1397</v>
      </c>
      <c r="F75" s="832" t="s">
        <v>1384</v>
      </c>
      <c r="G75" s="832" t="s">
        <v>1442</v>
      </c>
      <c r="H75" s="832" t="s">
        <v>579</v>
      </c>
      <c r="I75" s="832" t="s">
        <v>1530</v>
      </c>
      <c r="J75" s="832" t="s">
        <v>1444</v>
      </c>
      <c r="K75" s="832" t="s">
        <v>1445</v>
      </c>
      <c r="L75" s="835">
        <v>132.97999999999999</v>
      </c>
      <c r="M75" s="835">
        <v>132.97999999999999</v>
      </c>
      <c r="N75" s="832">
        <v>1</v>
      </c>
      <c r="O75" s="836"/>
      <c r="P75" s="835">
        <v>132.97999999999999</v>
      </c>
      <c r="Q75" s="837">
        <v>1</v>
      </c>
      <c r="R75" s="832">
        <v>1</v>
      </c>
      <c r="S75" s="837">
        <v>1</v>
      </c>
      <c r="T75" s="836"/>
      <c r="U75" s="838"/>
    </row>
    <row r="76" spans="1:21" ht="14.4" customHeight="1" x14ac:dyDescent="0.3">
      <c r="A76" s="831">
        <v>31</v>
      </c>
      <c r="B76" s="832" t="s">
        <v>1383</v>
      </c>
      <c r="C76" s="832" t="s">
        <v>1389</v>
      </c>
      <c r="D76" s="833" t="s">
        <v>2163</v>
      </c>
      <c r="E76" s="834" t="s">
        <v>1397</v>
      </c>
      <c r="F76" s="832" t="s">
        <v>1384</v>
      </c>
      <c r="G76" s="832" t="s">
        <v>1531</v>
      </c>
      <c r="H76" s="832" t="s">
        <v>609</v>
      </c>
      <c r="I76" s="832" t="s">
        <v>1167</v>
      </c>
      <c r="J76" s="832" t="s">
        <v>1168</v>
      </c>
      <c r="K76" s="832" t="s">
        <v>1169</v>
      </c>
      <c r="L76" s="835">
        <v>93.43</v>
      </c>
      <c r="M76" s="835">
        <v>93.43</v>
      </c>
      <c r="N76" s="832">
        <v>1</v>
      </c>
      <c r="O76" s="836">
        <v>0.5</v>
      </c>
      <c r="P76" s="835">
        <v>93.43</v>
      </c>
      <c r="Q76" s="837">
        <v>1</v>
      </c>
      <c r="R76" s="832">
        <v>1</v>
      </c>
      <c r="S76" s="837">
        <v>1</v>
      </c>
      <c r="T76" s="836">
        <v>0.5</v>
      </c>
      <c r="U76" s="838">
        <v>1</v>
      </c>
    </row>
    <row r="77" spans="1:21" ht="14.4" customHeight="1" x14ac:dyDescent="0.3">
      <c r="A77" s="831">
        <v>31</v>
      </c>
      <c r="B77" s="832" t="s">
        <v>1383</v>
      </c>
      <c r="C77" s="832" t="s">
        <v>1389</v>
      </c>
      <c r="D77" s="833" t="s">
        <v>2163</v>
      </c>
      <c r="E77" s="834" t="s">
        <v>1397</v>
      </c>
      <c r="F77" s="832" t="s">
        <v>1384</v>
      </c>
      <c r="G77" s="832" t="s">
        <v>1532</v>
      </c>
      <c r="H77" s="832" t="s">
        <v>609</v>
      </c>
      <c r="I77" s="832" t="s">
        <v>1533</v>
      </c>
      <c r="J77" s="832" t="s">
        <v>1184</v>
      </c>
      <c r="K77" s="832" t="s">
        <v>1534</v>
      </c>
      <c r="L77" s="835">
        <v>10.65</v>
      </c>
      <c r="M77" s="835">
        <v>10.65</v>
      </c>
      <c r="N77" s="832">
        <v>1</v>
      </c>
      <c r="O77" s="836">
        <v>0.5</v>
      </c>
      <c r="P77" s="835">
        <v>10.65</v>
      </c>
      <c r="Q77" s="837">
        <v>1</v>
      </c>
      <c r="R77" s="832">
        <v>1</v>
      </c>
      <c r="S77" s="837">
        <v>1</v>
      </c>
      <c r="T77" s="836">
        <v>0.5</v>
      </c>
      <c r="U77" s="838">
        <v>1</v>
      </c>
    </row>
    <row r="78" spans="1:21" ht="14.4" customHeight="1" x14ac:dyDescent="0.3">
      <c r="A78" s="831">
        <v>31</v>
      </c>
      <c r="B78" s="832" t="s">
        <v>1383</v>
      </c>
      <c r="C78" s="832" t="s">
        <v>1389</v>
      </c>
      <c r="D78" s="833" t="s">
        <v>2163</v>
      </c>
      <c r="E78" s="834" t="s">
        <v>1397</v>
      </c>
      <c r="F78" s="832" t="s">
        <v>1384</v>
      </c>
      <c r="G78" s="832" t="s">
        <v>1417</v>
      </c>
      <c r="H78" s="832" t="s">
        <v>609</v>
      </c>
      <c r="I78" s="832" t="s">
        <v>1535</v>
      </c>
      <c r="J78" s="832" t="s">
        <v>718</v>
      </c>
      <c r="K78" s="832" t="s">
        <v>1536</v>
      </c>
      <c r="L78" s="835">
        <v>368.16</v>
      </c>
      <c r="M78" s="835">
        <v>1472.64</v>
      </c>
      <c r="N78" s="832">
        <v>4</v>
      </c>
      <c r="O78" s="836">
        <v>0.5</v>
      </c>
      <c r="P78" s="835">
        <v>1472.64</v>
      </c>
      <c r="Q78" s="837">
        <v>1</v>
      </c>
      <c r="R78" s="832">
        <v>4</v>
      </c>
      <c r="S78" s="837">
        <v>1</v>
      </c>
      <c r="T78" s="836">
        <v>0.5</v>
      </c>
      <c r="U78" s="838">
        <v>1</v>
      </c>
    </row>
    <row r="79" spans="1:21" ht="14.4" customHeight="1" x14ac:dyDescent="0.3">
      <c r="A79" s="831">
        <v>31</v>
      </c>
      <c r="B79" s="832" t="s">
        <v>1383</v>
      </c>
      <c r="C79" s="832" t="s">
        <v>1389</v>
      </c>
      <c r="D79" s="833" t="s">
        <v>2163</v>
      </c>
      <c r="E79" s="834" t="s">
        <v>1397</v>
      </c>
      <c r="F79" s="832" t="s">
        <v>1384</v>
      </c>
      <c r="G79" s="832" t="s">
        <v>1417</v>
      </c>
      <c r="H79" s="832" t="s">
        <v>609</v>
      </c>
      <c r="I79" s="832" t="s">
        <v>1438</v>
      </c>
      <c r="J79" s="832" t="s">
        <v>718</v>
      </c>
      <c r="K79" s="832" t="s">
        <v>1165</v>
      </c>
      <c r="L79" s="835">
        <v>490.89</v>
      </c>
      <c r="M79" s="835">
        <v>16199.369999999999</v>
      </c>
      <c r="N79" s="832">
        <v>33</v>
      </c>
      <c r="O79" s="836">
        <v>7</v>
      </c>
      <c r="P79" s="835">
        <v>8836.02</v>
      </c>
      <c r="Q79" s="837">
        <v>0.54545454545454553</v>
      </c>
      <c r="R79" s="832">
        <v>18</v>
      </c>
      <c r="S79" s="837">
        <v>0.54545454545454541</v>
      </c>
      <c r="T79" s="836">
        <v>4.5</v>
      </c>
      <c r="U79" s="838">
        <v>0.6428571428571429</v>
      </c>
    </row>
    <row r="80" spans="1:21" ht="14.4" customHeight="1" x14ac:dyDescent="0.3">
      <c r="A80" s="831">
        <v>31</v>
      </c>
      <c r="B80" s="832" t="s">
        <v>1383</v>
      </c>
      <c r="C80" s="832" t="s">
        <v>1389</v>
      </c>
      <c r="D80" s="833" t="s">
        <v>2163</v>
      </c>
      <c r="E80" s="834" t="s">
        <v>1397</v>
      </c>
      <c r="F80" s="832" t="s">
        <v>1384</v>
      </c>
      <c r="G80" s="832" t="s">
        <v>1417</v>
      </c>
      <c r="H80" s="832" t="s">
        <v>609</v>
      </c>
      <c r="I80" s="832" t="s">
        <v>1418</v>
      </c>
      <c r="J80" s="832" t="s">
        <v>718</v>
      </c>
      <c r="K80" s="832" t="s">
        <v>1163</v>
      </c>
      <c r="L80" s="835">
        <v>736.33</v>
      </c>
      <c r="M80" s="835">
        <v>25771.550000000003</v>
      </c>
      <c r="N80" s="832">
        <v>35</v>
      </c>
      <c r="O80" s="836">
        <v>7</v>
      </c>
      <c r="P80" s="835">
        <v>11044.95</v>
      </c>
      <c r="Q80" s="837">
        <v>0.42857142857142855</v>
      </c>
      <c r="R80" s="832">
        <v>15</v>
      </c>
      <c r="S80" s="837">
        <v>0.42857142857142855</v>
      </c>
      <c r="T80" s="836">
        <v>2</v>
      </c>
      <c r="U80" s="838">
        <v>0.2857142857142857</v>
      </c>
    </row>
    <row r="81" spans="1:21" ht="14.4" customHeight="1" x14ac:dyDescent="0.3">
      <c r="A81" s="831">
        <v>31</v>
      </c>
      <c r="B81" s="832" t="s">
        <v>1383</v>
      </c>
      <c r="C81" s="832" t="s">
        <v>1389</v>
      </c>
      <c r="D81" s="833" t="s">
        <v>2163</v>
      </c>
      <c r="E81" s="834" t="s">
        <v>1397</v>
      </c>
      <c r="F81" s="832" t="s">
        <v>1384</v>
      </c>
      <c r="G81" s="832" t="s">
        <v>1417</v>
      </c>
      <c r="H81" s="832" t="s">
        <v>609</v>
      </c>
      <c r="I81" s="832" t="s">
        <v>1488</v>
      </c>
      <c r="J81" s="832" t="s">
        <v>718</v>
      </c>
      <c r="K81" s="832" t="s">
        <v>1489</v>
      </c>
      <c r="L81" s="835">
        <v>923.74</v>
      </c>
      <c r="M81" s="835">
        <v>923.74</v>
      </c>
      <c r="N81" s="832">
        <v>1</v>
      </c>
      <c r="O81" s="836"/>
      <c r="P81" s="835">
        <v>923.74</v>
      </c>
      <c r="Q81" s="837">
        <v>1</v>
      </c>
      <c r="R81" s="832">
        <v>1</v>
      </c>
      <c r="S81" s="837">
        <v>1</v>
      </c>
      <c r="T81" s="836"/>
      <c r="U81" s="838"/>
    </row>
    <row r="82" spans="1:21" ht="14.4" customHeight="1" x14ac:dyDescent="0.3">
      <c r="A82" s="831">
        <v>31</v>
      </c>
      <c r="B82" s="832" t="s">
        <v>1383</v>
      </c>
      <c r="C82" s="832" t="s">
        <v>1389</v>
      </c>
      <c r="D82" s="833" t="s">
        <v>2163</v>
      </c>
      <c r="E82" s="834" t="s">
        <v>1397</v>
      </c>
      <c r="F82" s="832" t="s">
        <v>1384</v>
      </c>
      <c r="G82" s="832" t="s">
        <v>1417</v>
      </c>
      <c r="H82" s="832" t="s">
        <v>609</v>
      </c>
      <c r="I82" s="832" t="s">
        <v>1537</v>
      </c>
      <c r="J82" s="832" t="s">
        <v>1538</v>
      </c>
      <c r="K82" s="832" t="s">
        <v>1539</v>
      </c>
      <c r="L82" s="835">
        <v>1385.62</v>
      </c>
      <c r="M82" s="835">
        <v>1385.62</v>
      </c>
      <c r="N82" s="832">
        <v>1</v>
      </c>
      <c r="O82" s="836">
        <v>0.5</v>
      </c>
      <c r="P82" s="835">
        <v>1385.62</v>
      </c>
      <c r="Q82" s="837">
        <v>1</v>
      </c>
      <c r="R82" s="832">
        <v>1</v>
      </c>
      <c r="S82" s="837">
        <v>1</v>
      </c>
      <c r="T82" s="836">
        <v>0.5</v>
      </c>
      <c r="U82" s="838">
        <v>1</v>
      </c>
    </row>
    <row r="83" spans="1:21" ht="14.4" customHeight="1" x14ac:dyDescent="0.3">
      <c r="A83" s="831">
        <v>31</v>
      </c>
      <c r="B83" s="832" t="s">
        <v>1383</v>
      </c>
      <c r="C83" s="832" t="s">
        <v>1389</v>
      </c>
      <c r="D83" s="833" t="s">
        <v>2163</v>
      </c>
      <c r="E83" s="834" t="s">
        <v>1397</v>
      </c>
      <c r="F83" s="832" t="s">
        <v>1384</v>
      </c>
      <c r="G83" s="832" t="s">
        <v>1449</v>
      </c>
      <c r="H83" s="832" t="s">
        <v>609</v>
      </c>
      <c r="I83" s="832" t="s">
        <v>1279</v>
      </c>
      <c r="J83" s="832" t="s">
        <v>638</v>
      </c>
      <c r="K83" s="832" t="s">
        <v>623</v>
      </c>
      <c r="L83" s="835">
        <v>48.42</v>
      </c>
      <c r="M83" s="835">
        <v>145.26</v>
      </c>
      <c r="N83" s="832">
        <v>3</v>
      </c>
      <c r="O83" s="836">
        <v>1</v>
      </c>
      <c r="P83" s="835"/>
      <c r="Q83" s="837">
        <v>0</v>
      </c>
      <c r="R83" s="832"/>
      <c r="S83" s="837">
        <v>0</v>
      </c>
      <c r="T83" s="836"/>
      <c r="U83" s="838">
        <v>0</v>
      </c>
    </row>
    <row r="84" spans="1:21" ht="14.4" customHeight="1" x14ac:dyDescent="0.3">
      <c r="A84" s="831">
        <v>31</v>
      </c>
      <c r="B84" s="832" t="s">
        <v>1383</v>
      </c>
      <c r="C84" s="832" t="s">
        <v>1389</v>
      </c>
      <c r="D84" s="833" t="s">
        <v>2163</v>
      </c>
      <c r="E84" s="834" t="s">
        <v>1397</v>
      </c>
      <c r="F84" s="832" t="s">
        <v>1384</v>
      </c>
      <c r="G84" s="832" t="s">
        <v>1449</v>
      </c>
      <c r="H84" s="832" t="s">
        <v>579</v>
      </c>
      <c r="I84" s="832" t="s">
        <v>1540</v>
      </c>
      <c r="J84" s="832" t="s">
        <v>638</v>
      </c>
      <c r="K84" s="832" t="s">
        <v>1541</v>
      </c>
      <c r="L84" s="835">
        <v>48.42</v>
      </c>
      <c r="M84" s="835">
        <v>48.42</v>
      </c>
      <c r="N84" s="832">
        <v>1</v>
      </c>
      <c r="O84" s="836"/>
      <c r="P84" s="835"/>
      <c r="Q84" s="837">
        <v>0</v>
      </c>
      <c r="R84" s="832"/>
      <c r="S84" s="837">
        <v>0</v>
      </c>
      <c r="T84" s="836"/>
      <c r="U84" s="838"/>
    </row>
    <row r="85" spans="1:21" ht="14.4" customHeight="1" x14ac:dyDescent="0.3">
      <c r="A85" s="831">
        <v>31</v>
      </c>
      <c r="B85" s="832" t="s">
        <v>1383</v>
      </c>
      <c r="C85" s="832" t="s">
        <v>1389</v>
      </c>
      <c r="D85" s="833" t="s">
        <v>2163</v>
      </c>
      <c r="E85" s="834" t="s">
        <v>1397</v>
      </c>
      <c r="F85" s="832" t="s">
        <v>1384</v>
      </c>
      <c r="G85" s="832" t="s">
        <v>1419</v>
      </c>
      <c r="H85" s="832" t="s">
        <v>609</v>
      </c>
      <c r="I85" s="832" t="s">
        <v>1284</v>
      </c>
      <c r="J85" s="832" t="s">
        <v>1285</v>
      </c>
      <c r="K85" s="832" t="s">
        <v>1286</v>
      </c>
      <c r="L85" s="835">
        <v>0</v>
      </c>
      <c r="M85" s="835">
        <v>0</v>
      </c>
      <c r="N85" s="832">
        <v>77</v>
      </c>
      <c r="O85" s="836">
        <v>58.5</v>
      </c>
      <c r="P85" s="835">
        <v>0</v>
      </c>
      <c r="Q85" s="837"/>
      <c r="R85" s="832">
        <v>37</v>
      </c>
      <c r="S85" s="837">
        <v>0.48051948051948051</v>
      </c>
      <c r="T85" s="836">
        <v>26</v>
      </c>
      <c r="U85" s="838">
        <v>0.44444444444444442</v>
      </c>
    </row>
    <row r="86" spans="1:21" ht="14.4" customHeight="1" x14ac:dyDescent="0.3">
      <c r="A86" s="831">
        <v>31</v>
      </c>
      <c r="B86" s="832" t="s">
        <v>1383</v>
      </c>
      <c r="C86" s="832" t="s">
        <v>1389</v>
      </c>
      <c r="D86" s="833" t="s">
        <v>2163</v>
      </c>
      <c r="E86" s="834" t="s">
        <v>1397</v>
      </c>
      <c r="F86" s="832" t="s">
        <v>1384</v>
      </c>
      <c r="G86" s="832" t="s">
        <v>1420</v>
      </c>
      <c r="H86" s="832" t="s">
        <v>579</v>
      </c>
      <c r="I86" s="832" t="s">
        <v>1421</v>
      </c>
      <c r="J86" s="832" t="s">
        <v>928</v>
      </c>
      <c r="K86" s="832" t="s">
        <v>1422</v>
      </c>
      <c r="L86" s="835">
        <v>219.37</v>
      </c>
      <c r="M86" s="835">
        <v>1974.3299999999997</v>
      </c>
      <c r="N86" s="832">
        <v>9</v>
      </c>
      <c r="O86" s="836">
        <v>3.5</v>
      </c>
      <c r="P86" s="835">
        <v>1535.5899999999997</v>
      </c>
      <c r="Q86" s="837">
        <v>0.77777777777777779</v>
      </c>
      <c r="R86" s="832">
        <v>7</v>
      </c>
      <c r="S86" s="837">
        <v>0.77777777777777779</v>
      </c>
      <c r="T86" s="836">
        <v>2.5</v>
      </c>
      <c r="U86" s="838">
        <v>0.7142857142857143</v>
      </c>
    </row>
    <row r="87" spans="1:21" ht="14.4" customHeight="1" x14ac:dyDescent="0.3">
      <c r="A87" s="831">
        <v>31</v>
      </c>
      <c r="B87" s="832" t="s">
        <v>1383</v>
      </c>
      <c r="C87" s="832" t="s">
        <v>1389</v>
      </c>
      <c r="D87" s="833" t="s">
        <v>2163</v>
      </c>
      <c r="E87" s="834" t="s">
        <v>1397</v>
      </c>
      <c r="F87" s="832" t="s">
        <v>1384</v>
      </c>
      <c r="G87" s="832" t="s">
        <v>1542</v>
      </c>
      <c r="H87" s="832" t="s">
        <v>579</v>
      </c>
      <c r="I87" s="832" t="s">
        <v>1543</v>
      </c>
      <c r="J87" s="832" t="s">
        <v>1544</v>
      </c>
      <c r="K87" s="832" t="s">
        <v>1545</v>
      </c>
      <c r="L87" s="835">
        <v>177.92</v>
      </c>
      <c r="M87" s="835">
        <v>355.84</v>
      </c>
      <c r="N87" s="832">
        <v>2</v>
      </c>
      <c r="O87" s="836">
        <v>1</v>
      </c>
      <c r="P87" s="835"/>
      <c r="Q87" s="837">
        <v>0</v>
      </c>
      <c r="R87" s="832"/>
      <c r="S87" s="837">
        <v>0</v>
      </c>
      <c r="T87" s="836"/>
      <c r="U87" s="838">
        <v>0</v>
      </c>
    </row>
    <row r="88" spans="1:21" ht="14.4" customHeight="1" x14ac:dyDescent="0.3">
      <c r="A88" s="831">
        <v>31</v>
      </c>
      <c r="B88" s="832" t="s">
        <v>1383</v>
      </c>
      <c r="C88" s="832" t="s">
        <v>1389</v>
      </c>
      <c r="D88" s="833" t="s">
        <v>2163</v>
      </c>
      <c r="E88" s="834" t="s">
        <v>1397</v>
      </c>
      <c r="F88" s="832" t="s">
        <v>1384</v>
      </c>
      <c r="G88" s="832" t="s">
        <v>1456</v>
      </c>
      <c r="H88" s="832" t="s">
        <v>579</v>
      </c>
      <c r="I88" s="832" t="s">
        <v>1492</v>
      </c>
      <c r="J88" s="832" t="s">
        <v>1493</v>
      </c>
      <c r="K88" s="832" t="s">
        <v>1494</v>
      </c>
      <c r="L88" s="835">
        <v>50.32</v>
      </c>
      <c r="M88" s="835">
        <v>100.64</v>
      </c>
      <c r="N88" s="832">
        <v>2</v>
      </c>
      <c r="O88" s="836">
        <v>1.5</v>
      </c>
      <c r="P88" s="835"/>
      <c r="Q88" s="837">
        <v>0</v>
      </c>
      <c r="R88" s="832"/>
      <c r="S88" s="837">
        <v>0</v>
      </c>
      <c r="T88" s="836"/>
      <c r="U88" s="838">
        <v>0</v>
      </c>
    </row>
    <row r="89" spans="1:21" ht="14.4" customHeight="1" x14ac:dyDescent="0.3">
      <c r="A89" s="831">
        <v>31</v>
      </c>
      <c r="B89" s="832" t="s">
        <v>1383</v>
      </c>
      <c r="C89" s="832" t="s">
        <v>1389</v>
      </c>
      <c r="D89" s="833" t="s">
        <v>2163</v>
      </c>
      <c r="E89" s="834" t="s">
        <v>1397</v>
      </c>
      <c r="F89" s="832" t="s">
        <v>1384</v>
      </c>
      <c r="G89" s="832" t="s">
        <v>1456</v>
      </c>
      <c r="H89" s="832" t="s">
        <v>579</v>
      </c>
      <c r="I89" s="832" t="s">
        <v>1546</v>
      </c>
      <c r="J89" s="832" t="s">
        <v>1493</v>
      </c>
      <c r="K89" s="832" t="s">
        <v>1547</v>
      </c>
      <c r="L89" s="835">
        <v>16.77</v>
      </c>
      <c r="M89" s="835">
        <v>33.54</v>
      </c>
      <c r="N89" s="832">
        <v>2</v>
      </c>
      <c r="O89" s="836">
        <v>2</v>
      </c>
      <c r="P89" s="835"/>
      <c r="Q89" s="837">
        <v>0</v>
      </c>
      <c r="R89" s="832"/>
      <c r="S89" s="837">
        <v>0</v>
      </c>
      <c r="T89" s="836"/>
      <c r="U89" s="838">
        <v>0</v>
      </c>
    </row>
    <row r="90" spans="1:21" ht="14.4" customHeight="1" x14ac:dyDescent="0.3">
      <c r="A90" s="831">
        <v>31</v>
      </c>
      <c r="B90" s="832" t="s">
        <v>1383</v>
      </c>
      <c r="C90" s="832" t="s">
        <v>1389</v>
      </c>
      <c r="D90" s="833" t="s">
        <v>2163</v>
      </c>
      <c r="E90" s="834" t="s">
        <v>1397</v>
      </c>
      <c r="F90" s="832" t="s">
        <v>1384</v>
      </c>
      <c r="G90" s="832" t="s">
        <v>1460</v>
      </c>
      <c r="H90" s="832" t="s">
        <v>609</v>
      </c>
      <c r="I90" s="832" t="s">
        <v>1239</v>
      </c>
      <c r="J90" s="832" t="s">
        <v>1240</v>
      </c>
      <c r="K90" s="832" t="s">
        <v>1241</v>
      </c>
      <c r="L90" s="835">
        <v>149.52000000000001</v>
      </c>
      <c r="M90" s="835">
        <v>598.08000000000004</v>
      </c>
      <c r="N90" s="832">
        <v>4</v>
      </c>
      <c r="O90" s="836">
        <v>1</v>
      </c>
      <c r="P90" s="835">
        <v>448.56000000000006</v>
      </c>
      <c r="Q90" s="837">
        <v>0.75</v>
      </c>
      <c r="R90" s="832">
        <v>3</v>
      </c>
      <c r="S90" s="837">
        <v>0.75</v>
      </c>
      <c r="T90" s="836">
        <v>0.5</v>
      </c>
      <c r="U90" s="838">
        <v>0.5</v>
      </c>
    </row>
    <row r="91" spans="1:21" ht="14.4" customHeight="1" x14ac:dyDescent="0.3">
      <c r="A91" s="831">
        <v>31</v>
      </c>
      <c r="B91" s="832" t="s">
        <v>1383</v>
      </c>
      <c r="C91" s="832" t="s">
        <v>1389</v>
      </c>
      <c r="D91" s="833" t="s">
        <v>2163</v>
      </c>
      <c r="E91" s="834" t="s">
        <v>1397</v>
      </c>
      <c r="F91" s="832" t="s">
        <v>1384</v>
      </c>
      <c r="G91" s="832" t="s">
        <v>1460</v>
      </c>
      <c r="H91" s="832" t="s">
        <v>609</v>
      </c>
      <c r="I91" s="832" t="s">
        <v>1237</v>
      </c>
      <c r="J91" s="832" t="s">
        <v>888</v>
      </c>
      <c r="K91" s="832" t="s">
        <v>1238</v>
      </c>
      <c r="L91" s="835">
        <v>225.06</v>
      </c>
      <c r="M91" s="835">
        <v>225.06</v>
      </c>
      <c r="N91" s="832">
        <v>1</v>
      </c>
      <c r="O91" s="836">
        <v>0.5</v>
      </c>
      <c r="P91" s="835"/>
      <c r="Q91" s="837">
        <v>0</v>
      </c>
      <c r="R91" s="832"/>
      <c r="S91" s="837">
        <v>0</v>
      </c>
      <c r="T91" s="836"/>
      <c r="U91" s="838">
        <v>0</v>
      </c>
    </row>
    <row r="92" spans="1:21" ht="14.4" customHeight="1" x14ac:dyDescent="0.3">
      <c r="A92" s="831">
        <v>31</v>
      </c>
      <c r="B92" s="832" t="s">
        <v>1383</v>
      </c>
      <c r="C92" s="832" t="s">
        <v>1389</v>
      </c>
      <c r="D92" s="833" t="s">
        <v>2163</v>
      </c>
      <c r="E92" s="834" t="s">
        <v>1397</v>
      </c>
      <c r="F92" s="832" t="s">
        <v>1384</v>
      </c>
      <c r="G92" s="832" t="s">
        <v>1461</v>
      </c>
      <c r="H92" s="832" t="s">
        <v>579</v>
      </c>
      <c r="I92" s="832" t="s">
        <v>1462</v>
      </c>
      <c r="J92" s="832" t="s">
        <v>614</v>
      </c>
      <c r="K92" s="832" t="s">
        <v>1463</v>
      </c>
      <c r="L92" s="835">
        <v>0</v>
      </c>
      <c r="M92" s="835">
        <v>0</v>
      </c>
      <c r="N92" s="832">
        <v>4</v>
      </c>
      <c r="O92" s="836">
        <v>3</v>
      </c>
      <c r="P92" s="835">
        <v>0</v>
      </c>
      <c r="Q92" s="837"/>
      <c r="R92" s="832">
        <v>2</v>
      </c>
      <c r="S92" s="837">
        <v>0.5</v>
      </c>
      <c r="T92" s="836">
        <v>1</v>
      </c>
      <c r="U92" s="838">
        <v>0.33333333333333331</v>
      </c>
    </row>
    <row r="93" spans="1:21" ht="14.4" customHeight="1" x14ac:dyDescent="0.3">
      <c r="A93" s="831">
        <v>31</v>
      </c>
      <c r="B93" s="832" t="s">
        <v>1383</v>
      </c>
      <c r="C93" s="832" t="s">
        <v>1389</v>
      </c>
      <c r="D93" s="833" t="s">
        <v>2163</v>
      </c>
      <c r="E93" s="834" t="s">
        <v>1397</v>
      </c>
      <c r="F93" s="832" t="s">
        <v>1386</v>
      </c>
      <c r="G93" s="832" t="s">
        <v>1423</v>
      </c>
      <c r="H93" s="832" t="s">
        <v>579</v>
      </c>
      <c r="I93" s="832" t="s">
        <v>1424</v>
      </c>
      <c r="J93" s="832" t="s">
        <v>1425</v>
      </c>
      <c r="K93" s="832" t="s">
        <v>1426</v>
      </c>
      <c r="L93" s="835">
        <v>35.130000000000003</v>
      </c>
      <c r="M93" s="835">
        <v>8571.7200000000175</v>
      </c>
      <c r="N93" s="832">
        <v>244</v>
      </c>
      <c r="O93" s="836">
        <v>118</v>
      </c>
      <c r="P93" s="835">
        <v>8079.9000000000169</v>
      </c>
      <c r="Q93" s="837">
        <v>0.94262295081967218</v>
      </c>
      <c r="R93" s="832">
        <v>230</v>
      </c>
      <c r="S93" s="837">
        <v>0.94262295081967218</v>
      </c>
      <c r="T93" s="836">
        <v>112</v>
      </c>
      <c r="U93" s="838">
        <v>0.94915254237288138</v>
      </c>
    </row>
    <row r="94" spans="1:21" ht="14.4" customHeight="1" x14ac:dyDescent="0.3">
      <c r="A94" s="831">
        <v>31</v>
      </c>
      <c r="B94" s="832" t="s">
        <v>1383</v>
      </c>
      <c r="C94" s="832" t="s">
        <v>1389</v>
      </c>
      <c r="D94" s="833" t="s">
        <v>2163</v>
      </c>
      <c r="E94" s="834" t="s">
        <v>1397</v>
      </c>
      <c r="F94" s="832" t="s">
        <v>1386</v>
      </c>
      <c r="G94" s="832" t="s">
        <v>1423</v>
      </c>
      <c r="H94" s="832" t="s">
        <v>579</v>
      </c>
      <c r="I94" s="832" t="s">
        <v>1548</v>
      </c>
      <c r="J94" s="832" t="s">
        <v>1549</v>
      </c>
      <c r="K94" s="832" t="s">
        <v>1550</v>
      </c>
      <c r="L94" s="835">
        <v>100</v>
      </c>
      <c r="M94" s="835">
        <v>500</v>
      </c>
      <c r="N94" s="832">
        <v>5</v>
      </c>
      <c r="O94" s="836">
        <v>3</v>
      </c>
      <c r="P94" s="835">
        <v>500</v>
      </c>
      <c r="Q94" s="837">
        <v>1</v>
      </c>
      <c r="R94" s="832">
        <v>5</v>
      </c>
      <c r="S94" s="837">
        <v>1</v>
      </c>
      <c r="T94" s="836">
        <v>3</v>
      </c>
      <c r="U94" s="838">
        <v>1</v>
      </c>
    </row>
    <row r="95" spans="1:21" ht="14.4" customHeight="1" x14ac:dyDescent="0.3">
      <c r="A95" s="831">
        <v>31</v>
      </c>
      <c r="B95" s="832" t="s">
        <v>1383</v>
      </c>
      <c r="C95" s="832" t="s">
        <v>1389</v>
      </c>
      <c r="D95" s="833" t="s">
        <v>2163</v>
      </c>
      <c r="E95" s="834" t="s">
        <v>1397</v>
      </c>
      <c r="F95" s="832" t="s">
        <v>1386</v>
      </c>
      <c r="G95" s="832" t="s">
        <v>1423</v>
      </c>
      <c r="H95" s="832" t="s">
        <v>579</v>
      </c>
      <c r="I95" s="832" t="s">
        <v>1551</v>
      </c>
      <c r="J95" s="832" t="s">
        <v>1552</v>
      </c>
      <c r="K95" s="832" t="s">
        <v>1553</v>
      </c>
      <c r="L95" s="835">
        <v>128</v>
      </c>
      <c r="M95" s="835">
        <v>1152</v>
      </c>
      <c r="N95" s="832">
        <v>9</v>
      </c>
      <c r="O95" s="836">
        <v>4</v>
      </c>
      <c r="P95" s="835">
        <v>1152</v>
      </c>
      <c r="Q95" s="837">
        <v>1</v>
      </c>
      <c r="R95" s="832">
        <v>9</v>
      </c>
      <c r="S95" s="837">
        <v>1</v>
      </c>
      <c r="T95" s="836">
        <v>4</v>
      </c>
      <c r="U95" s="838">
        <v>1</v>
      </c>
    </row>
    <row r="96" spans="1:21" ht="14.4" customHeight="1" x14ac:dyDescent="0.3">
      <c r="A96" s="831">
        <v>31</v>
      </c>
      <c r="B96" s="832" t="s">
        <v>1383</v>
      </c>
      <c r="C96" s="832" t="s">
        <v>1389</v>
      </c>
      <c r="D96" s="833" t="s">
        <v>2163</v>
      </c>
      <c r="E96" s="834" t="s">
        <v>1397</v>
      </c>
      <c r="F96" s="832" t="s">
        <v>1386</v>
      </c>
      <c r="G96" s="832" t="s">
        <v>1427</v>
      </c>
      <c r="H96" s="832" t="s">
        <v>579</v>
      </c>
      <c r="I96" s="832" t="s">
        <v>1467</v>
      </c>
      <c r="J96" s="832" t="s">
        <v>1468</v>
      </c>
      <c r="K96" s="832" t="s">
        <v>1469</v>
      </c>
      <c r="L96" s="835">
        <v>199.5</v>
      </c>
      <c r="M96" s="835">
        <v>399</v>
      </c>
      <c r="N96" s="832">
        <v>2</v>
      </c>
      <c r="O96" s="836">
        <v>2</v>
      </c>
      <c r="P96" s="835">
        <v>399</v>
      </c>
      <c r="Q96" s="837">
        <v>1</v>
      </c>
      <c r="R96" s="832">
        <v>2</v>
      </c>
      <c r="S96" s="837">
        <v>1</v>
      </c>
      <c r="T96" s="836">
        <v>2</v>
      </c>
      <c r="U96" s="838">
        <v>1</v>
      </c>
    </row>
    <row r="97" spans="1:21" ht="14.4" customHeight="1" x14ac:dyDescent="0.3">
      <c r="A97" s="831">
        <v>31</v>
      </c>
      <c r="B97" s="832" t="s">
        <v>1383</v>
      </c>
      <c r="C97" s="832" t="s">
        <v>1389</v>
      </c>
      <c r="D97" s="833" t="s">
        <v>2163</v>
      </c>
      <c r="E97" s="834" t="s">
        <v>1397</v>
      </c>
      <c r="F97" s="832" t="s">
        <v>1386</v>
      </c>
      <c r="G97" s="832" t="s">
        <v>1427</v>
      </c>
      <c r="H97" s="832" t="s">
        <v>579</v>
      </c>
      <c r="I97" s="832" t="s">
        <v>1428</v>
      </c>
      <c r="J97" s="832" t="s">
        <v>1429</v>
      </c>
      <c r="K97" s="832" t="s">
        <v>1430</v>
      </c>
      <c r="L97" s="835">
        <v>492.18</v>
      </c>
      <c r="M97" s="835">
        <v>5906.1600000000008</v>
      </c>
      <c r="N97" s="832">
        <v>12</v>
      </c>
      <c r="O97" s="836">
        <v>12</v>
      </c>
      <c r="P97" s="835">
        <v>5413.9800000000005</v>
      </c>
      <c r="Q97" s="837">
        <v>0.91666666666666663</v>
      </c>
      <c r="R97" s="832">
        <v>11</v>
      </c>
      <c r="S97" s="837">
        <v>0.91666666666666663</v>
      </c>
      <c r="T97" s="836">
        <v>11</v>
      </c>
      <c r="U97" s="838">
        <v>0.91666666666666663</v>
      </c>
    </row>
    <row r="98" spans="1:21" ht="14.4" customHeight="1" x14ac:dyDescent="0.3">
      <c r="A98" s="831">
        <v>31</v>
      </c>
      <c r="B98" s="832" t="s">
        <v>1383</v>
      </c>
      <c r="C98" s="832" t="s">
        <v>1389</v>
      </c>
      <c r="D98" s="833" t="s">
        <v>2163</v>
      </c>
      <c r="E98" s="834" t="s">
        <v>1397</v>
      </c>
      <c r="F98" s="832" t="s">
        <v>1386</v>
      </c>
      <c r="G98" s="832" t="s">
        <v>1427</v>
      </c>
      <c r="H98" s="832" t="s">
        <v>579</v>
      </c>
      <c r="I98" s="832" t="s">
        <v>1554</v>
      </c>
      <c r="J98" s="832" t="s">
        <v>1555</v>
      </c>
      <c r="K98" s="832" t="s">
        <v>1556</v>
      </c>
      <c r="L98" s="835">
        <v>245.43</v>
      </c>
      <c r="M98" s="835">
        <v>245.43</v>
      </c>
      <c r="N98" s="832">
        <v>1</v>
      </c>
      <c r="O98" s="836">
        <v>1</v>
      </c>
      <c r="P98" s="835">
        <v>245.43</v>
      </c>
      <c r="Q98" s="837">
        <v>1</v>
      </c>
      <c r="R98" s="832">
        <v>1</v>
      </c>
      <c r="S98" s="837">
        <v>1</v>
      </c>
      <c r="T98" s="836">
        <v>1</v>
      </c>
      <c r="U98" s="838">
        <v>1</v>
      </c>
    </row>
    <row r="99" spans="1:21" ht="14.4" customHeight="1" x14ac:dyDescent="0.3">
      <c r="A99" s="831">
        <v>31</v>
      </c>
      <c r="B99" s="832" t="s">
        <v>1383</v>
      </c>
      <c r="C99" s="832" t="s">
        <v>1389</v>
      </c>
      <c r="D99" s="833" t="s">
        <v>2163</v>
      </c>
      <c r="E99" s="834" t="s">
        <v>1397</v>
      </c>
      <c r="F99" s="832" t="s">
        <v>1386</v>
      </c>
      <c r="G99" s="832" t="s">
        <v>1427</v>
      </c>
      <c r="H99" s="832" t="s">
        <v>579</v>
      </c>
      <c r="I99" s="832" t="s">
        <v>1557</v>
      </c>
      <c r="J99" s="832" t="s">
        <v>1558</v>
      </c>
      <c r="K99" s="832" t="s">
        <v>1559</v>
      </c>
      <c r="L99" s="835">
        <v>250</v>
      </c>
      <c r="M99" s="835">
        <v>250</v>
      </c>
      <c r="N99" s="832">
        <v>1</v>
      </c>
      <c r="O99" s="836">
        <v>1</v>
      </c>
      <c r="P99" s="835"/>
      <c r="Q99" s="837">
        <v>0</v>
      </c>
      <c r="R99" s="832"/>
      <c r="S99" s="837">
        <v>0</v>
      </c>
      <c r="T99" s="836"/>
      <c r="U99" s="838">
        <v>0</v>
      </c>
    </row>
    <row r="100" spans="1:21" ht="14.4" customHeight="1" x14ac:dyDescent="0.3">
      <c r="A100" s="831">
        <v>31</v>
      </c>
      <c r="B100" s="832" t="s">
        <v>1383</v>
      </c>
      <c r="C100" s="832" t="s">
        <v>1389</v>
      </c>
      <c r="D100" s="833" t="s">
        <v>2163</v>
      </c>
      <c r="E100" s="834" t="s">
        <v>1397</v>
      </c>
      <c r="F100" s="832" t="s">
        <v>1386</v>
      </c>
      <c r="G100" s="832" t="s">
        <v>1427</v>
      </c>
      <c r="H100" s="832" t="s">
        <v>579</v>
      </c>
      <c r="I100" s="832" t="s">
        <v>1470</v>
      </c>
      <c r="J100" s="832" t="s">
        <v>1471</v>
      </c>
      <c r="K100" s="832" t="s">
        <v>1472</v>
      </c>
      <c r="L100" s="835">
        <v>2202.1999999999998</v>
      </c>
      <c r="M100" s="835">
        <v>2202.1999999999998</v>
      </c>
      <c r="N100" s="832">
        <v>1</v>
      </c>
      <c r="O100" s="836">
        <v>1</v>
      </c>
      <c r="P100" s="835"/>
      <c r="Q100" s="837">
        <v>0</v>
      </c>
      <c r="R100" s="832"/>
      <c r="S100" s="837">
        <v>0</v>
      </c>
      <c r="T100" s="836"/>
      <c r="U100" s="838">
        <v>0</v>
      </c>
    </row>
    <row r="101" spans="1:21" ht="14.4" customHeight="1" x14ac:dyDescent="0.3">
      <c r="A101" s="831">
        <v>31</v>
      </c>
      <c r="B101" s="832" t="s">
        <v>1383</v>
      </c>
      <c r="C101" s="832" t="s">
        <v>1389</v>
      </c>
      <c r="D101" s="833" t="s">
        <v>2163</v>
      </c>
      <c r="E101" s="834" t="s">
        <v>1397</v>
      </c>
      <c r="F101" s="832" t="s">
        <v>1386</v>
      </c>
      <c r="G101" s="832" t="s">
        <v>1427</v>
      </c>
      <c r="H101" s="832" t="s">
        <v>579</v>
      </c>
      <c r="I101" s="832" t="s">
        <v>1473</v>
      </c>
      <c r="J101" s="832" t="s">
        <v>1474</v>
      </c>
      <c r="K101" s="832" t="s">
        <v>1475</v>
      </c>
      <c r="L101" s="835">
        <v>971.25</v>
      </c>
      <c r="M101" s="835">
        <v>2913.75</v>
      </c>
      <c r="N101" s="832">
        <v>3</v>
      </c>
      <c r="O101" s="836">
        <v>3</v>
      </c>
      <c r="P101" s="835">
        <v>2913.75</v>
      </c>
      <c r="Q101" s="837">
        <v>1</v>
      </c>
      <c r="R101" s="832">
        <v>3</v>
      </c>
      <c r="S101" s="837">
        <v>1</v>
      </c>
      <c r="T101" s="836">
        <v>3</v>
      </c>
      <c r="U101" s="838">
        <v>1</v>
      </c>
    </row>
    <row r="102" spans="1:21" ht="14.4" customHeight="1" x14ac:dyDescent="0.3">
      <c r="A102" s="831">
        <v>31</v>
      </c>
      <c r="B102" s="832" t="s">
        <v>1383</v>
      </c>
      <c r="C102" s="832" t="s">
        <v>1389</v>
      </c>
      <c r="D102" s="833" t="s">
        <v>2163</v>
      </c>
      <c r="E102" s="834" t="s">
        <v>1397</v>
      </c>
      <c r="F102" s="832" t="s">
        <v>1386</v>
      </c>
      <c r="G102" s="832" t="s">
        <v>1427</v>
      </c>
      <c r="H102" s="832" t="s">
        <v>579</v>
      </c>
      <c r="I102" s="832" t="s">
        <v>1560</v>
      </c>
      <c r="J102" s="832" t="s">
        <v>1561</v>
      </c>
      <c r="K102" s="832" t="s">
        <v>1562</v>
      </c>
      <c r="L102" s="835">
        <v>349.12</v>
      </c>
      <c r="M102" s="835">
        <v>1047.3600000000001</v>
      </c>
      <c r="N102" s="832">
        <v>3</v>
      </c>
      <c r="O102" s="836">
        <v>3</v>
      </c>
      <c r="P102" s="835">
        <v>1047.3600000000001</v>
      </c>
      <c r="Q102" s="837">
        <v>1</v>
      </c>
      <c r="R102" s="832">
        <v>3</v>
      </c>
      <c r="S102" s="837">
        <v>1</v>
      </c>
      <c r="T102" s="836">
        <v>3</v>
      </c>
      <c r="U102" s="838">
        <v>1</v>
      </c>
    </row>
    <row r="103" spans="1:21" ht="14.4" customHeight="1" x14ac:dyDescent="0.3">
      <c r="A103" s="831">
        <v>31</v>
      </c>
      <c r="B103" s="832" t="s">
        <v>1383</v>
      </c>
      <c r="C103" s="832" t="s">
        <v>1389</v>
      </c>
      <c r="D103" s="833" t="s">
        <v>2163</v>
      </c>
      <c r="E103" s="834" t="s">
        <v>1397</v>
      </c>
      <c r="F103" s="832" t="s">
        <v>1386</v>
      </c>
      <c r="G103" s="832" t="s">
        <v>1427</v>
      </c>
      <c r="H103" s="832" t="s">
        <v>579</v>
      </c>
      <c r="I103" s="832" t="s">
        <v>1563</v>
      </c>
      <c r="J103" s="832" t="s">
        <v>1564</v>
      </c>
      <c r="K103" s="832" t="s">
        <v>1565</v>
      </c>
      <c r="L103" s="835">
        <v>350</v>
      </c>
      <c r="M103" s="835">
        <v>2100</v>
      </c>
      <c r="N103" s="832">
        <v>6</v>
      </c>
      <c r="O103" s="836">
        <v>6</v>
      </c>
      <c r="P103" s="835">
        <v>1400</v>
      </c>
      <c r="Q103" s="837">
        <v>0.66666666666666663</v>
      </c>
      <c r="R103" s="832">
        <v>4</v>
      </c>
      <c r="S103" s="837">
        <v>0.66666666666666663</v>
      </c>
      <c r="T103" s="836">
        <v>4</v>
      </c>
      <c r="U103" s="838">
        <v>0.66666666666666663</v>
      </c>
    </row>
    <row r="104" spans="1:21" ht="14.4" customHeight="1" x14ac:dyDescent="0.3">
      <c r="A104" s="831">
        <v>31</v>
      </c>
      <c r="B104" s="832" t="s">
        <v>1383</v>
      </c>
      <c r="C104" s="832" t="s">
        <v>1389</v>
      </c>
      <c r="D104" s="833" t="s">
        <v>2163</v>
      </c>
      <c r="E104" s="834" t="s">
        <v>1397</v>
      </c>
      <c r="F104" s="832" t="s">
        <v>1386</v>
      </c>
      <c r="G104" s="832" t="s">
        <v>1427</v>
      </c>
      <c r="H104" s="832" t="s">
        <v>579</v>
      </c>
      <c r="I104" s="832" t="s">
        <v>1476</v>
      </c>
      <c r="J104" s="832" t="s">
        <v>1477</v>
      </c>
      <c r="K104" s="832" t="s">
        <v>1478</v>
      </c>
      <c r="L104" s="835">
        <v>58.5</v>
      </c>
      <c r="M104" s="835">
        <v>58.5</v>
      </c>
      <c r="N104" s="832">
        <v>1</v>
      </c>
      <c r="O104" s="836">
        <v>1</v>
      </c>
      <c r="P104" s="835">
        <v>58.5</v>
      </c>
      <c r="Q104" s="837">
        <v>1</v>
      </c>
      <c r="R104" s="832">
        <v>1</v>
      </c>
      <c r="S104" s="837">
        <v>1</v>
      </c>
      <c r="T104" s="836">
        <v>1</v>
      </c>
      <c r="U104" s="838">
        <v>1</v>
      </c>
    </row>
    <row r="105" spans="1:21" ht="14.4" customHeight="1" x14ac:dyDescent="0.3">
      <c r="A105" s="831">
        <v>31</v>
      </c>
      <c r="B105" s="832" t="s">
        <v>1383</v>
      </c>
      <c r="C105" s="832" t="s">
        <v>1389</v>
      </c>
      <c r="D105" s="833" t="s">
        <v>2163</v>
      </c>
      <c r="E105" s="834" t="s">
        <v>1397</v>
      </c>
      <c r="F105" s="832" t="s">
        <v>1386</v>
      </c>
      <c r="G105" s="832" t="s">
        <v>1427</v>
      </c>
      <c r="H105" s="832" t="s">
        <v>579</v>
      </c>
      <c r="I105" s="832" t="s">
        <v>1431</v>
      </c>
      <c r="J105" s="832" t="s">
        <v>1432</v>
      </c>
      <c r="K105" s="832" t="s">
        <v>1433</v>
      </c>
      <c r="L105" s="835">
        <v>1000</v>
      </c>
      <c r="M105" s="835">
        <v>4000</v>
      </c>
      <c r="N105" s="832">
        <v>4</v>
      </c>
      <c r="O105" s="836">
        <v>4</v>
      </c>
      <c r="P105" s="835">
        <v>4000</v>
      </c>
      <c r="Q105" s="837">
        <v>1</v>
      </c>
      <c r="R105" s="832">
        <v>4</v>
      </c>
      <c r="S105" s="837">
        <v>1</v>
      </c>
      <c r="T105" s="836">
        <v>4</v>
      </c>
      <c r="U105" s="838">
        <v>1</v>
      </c>
    </row>
    <row r="106" spans="1:21" ht="14.4" customHeight="1" x14ac:dyDescent="0.3">
      <c r="A106" s="831">
        <v>31</v>
      </c>
      <c r="B106" s="832" t="s">
        <v>1383</v>
      </c>
      <c r="C106" s="832" t="s">
        <v>1389</v>
      </c>
      <c r="D106" s="833" t="s">
        <v>2163</v>
      </c>
      <c r="E106" s="834" t="s">
        <v>1397</v>
      </c>
      <c r="F106" s="832" t="s">
        <v>1386</v>
      </c>
      <c r="G106" s="832" t="s">
        <v>1434</v>
      </c>
      <c r="H106" s="832" t="s">
        <v>579</v>
      </c>
      <c r="I106" s="832" t="s">
        <v>1566</v>
      </c>
      <c r="J106" s="832" t="s">
        <v>1567</v>
      </c>
      <c r="K106" s="832" t="s">
        <v>1568</v>
      </c>
      <c r="L106" s="835">
        <v>222</v>
      </c>
      <c r="M106" s="835">
        <v>444</v>
      </c>
      <c r="N106" s="832">
        <v>2</v>
      </c>
      <c r="O106" s="836">
        <v>1</v>
      </c>
      <c r="P106" s="835">
        <v>444</v>
      </c>
      <c r="Q106" s="837">
        <v>1</v>
      </c>
      <c r="R106" s="832">
        <v>2</v>
      </c>
      <c r="S106" s="837">
        <v>1</v>
      </c>
      <c r="T106" s="836">
        <v>1</v>
      </c>
      <c r="U106" s="838">
        <v>1</v>
      </c>
    </row>
    <row r="107" spans="1:21" ht="14.4" customHeight="1" x14ac:dyDescent="0.3">
      <c r="A107" s="831">
        <v>31</v>
      </c>
      <c r="B107" s="832" t="s">
        <v>1383</v>
      </c>
      <c r="C107" s="832" t="s">
        <v>1389</v>
      </c>
      <c r="D107" s="833" t="s">
        <v>2163</v>
      </c>
      <c r="E107" s="834" t="s">
        <v>1397</v>
      </c>
      <c r="F107" s="832" t="s">
        <v>1386</v>
      </c>
      <c r="G107" s="832" t="s">
        <v>1434</v>
      </c>
      <c r="H107" s="832" t="s">
        <v>579</v>
      </c>
      <c r="I107" s="832" t="s">
        <v>1569</v>
      </c>
      <c r="J107" s="832" t="s">
        <v>1570</v>
      </c>
      <c r="K107" s="832" t="s">
        <v>1571</v>
      </c>
      <c r="L107" s="835">
        <v>260</v>
      </c>
      <c r="M107" s="835">
        <v>1820</v>
      </c>
      <c r="N107" s="832">
        <v>7</v>
      </c>
      <c r="O107" s="836">
        <v>5</v>
      </c>
      <c r="P107" s="835">
        <v>1820</v>
      </c>
      <c r="Q107" s="837">
        <v>1</v>
      </c>
      <c r="R107" s="832">
        <v>7</v>
      </c>
      <c r="S107" s="837">
        <v>1</v>
      </c>
      <c r="T107" s="836">
        <v>5</v>
      </c>
      <c r="U107" s="838">
        <v>1</v>
      </c>
    </row>
    <row r="108" spans="1:21" ht="14.4" customHeight="1" x14ac:dyDescent="0.3">
      <c r="A108" s="831">
        <v>31</v>
      </c>
      <c r="B108" s="832" t="s">
        <v>1383</v>
      </c>
      <c r="C108" s="832" t="s">
        <v>1389</v>
      </c>
      <c r="D108" s="833" t="s">
        <v>2163</v>
      </c>
      <c r="E108" s="834" t="s">
        <v>1397</v>
      </c>
      <c r="F108" s="832" t="s">
        <v>1386</v>
      </c>
      <c r="G108" s="832" t="s">
        <v>1434</v>
      </c>
      <c r="H108" s="832" t="s">
        <v>579</v>
      </c>
      <c r="I108" s="832" t="s">
        <v>1435</v>
      </c>
      <c r="J108" s="832" t="s">
        <v>1436</v>
      </c>
      <c r="K108" s="832" t="s">
        <v>1437</v>
      </c>
      <c r="L108" s="835">
        <v>200</v>
      </c>
      <c r="M108" s="835">
        <v>8800</v>
      </c>
      <c r="N108" s="832">
        <v>44</v>
      </c>
      <c r="O108" s="836">
        <v>22</v>
      </c>
      <c r="P108" s="835">
        <v>8400</v>
      </c>
      <c r="Q108" s="837">
        <v>0.95454545454545459</v>
      </c>
      <c r="R108" s="832">
        <v>42</v>
      </c>
      <c r="S108" s="837">
        <v>0.95454545454545459</v>
      </c>
      <c r="T108" s="836">
        <v>21</v>
      </c>
      <c r="U108" s="838">
        <v>0.95454545454545459</v>
      </c>
    </row>
    <row r="109" spans="1:21" ht="14.4" customHeight="1" x14ac:dyDescent="0.3">
      <c r="A109" s="831">
        <v>31</v>
      </c>
      <c r="B109" s="832" t="s">
        <v>1383</v>
      </c>
      <c r="C109" s="832" t="s">
        <v>1389</v>
      </c>
      <c r="D109" s="833" t="s">
        <v>2163</v>
      </c>
      <c r="E109" s="834" t="s">
        <v>1397</v>
      </c>
      <c r="F109" s="832" t="s">
        <v>1386</v>
      </c>
      <c r="G109" s="832" t="s">
        <v>1434</v>
      </c>
      <c r="H109" s="832" t="s">
        <v>579</v>
      </c>
      <c r="I109" s="832" t="s">
        <v>1572</v>
      </c>
      <c r="J109" s="832" t="s">
        <v>1573</v>
      </c>
      <c r="K109" s="832" t="s">
        <v>1574</v>
      </c>
      <c r="L109" s="835">
        <v>1200</v>
      </c>
      <c r="M109" s="835">
        <v>1200</v>
      </c>
      <c r="N109" s="832">
        <v>1</v>
      </c>
      <c r="O109" s="836">
        <v>1</v>
      </c>
      <c r="P109" s="835"/>
      <c r="Q109" s="837">
        <v>0</v>
      </c>
      <c r="R109" s="832"/>
      <c r="S109" s="837">
        <v>0</v>
      </c>
      <c r="T109" s="836"/>
      <c r="U109" s="838">
        <v>0</v>
      </c>
    </row>
    <row r="110" spans="1:21" ht="14.4" customHeight="1" x14ac:dyDescent="0.3">
      <c r="A110" s="831">
        <v>31</v>
      </c>
      <c r="B110" s="832" t="s">
        <v>1383</v>
      </c>
      <c r="C110" s="832" t="s">
        <v>1389</v>
      </c>
      <c r="D110" s="833" t="s">
        <v>2163</v>
      </c>
      <c r="E110" s="834" t="s">
        <v>1397</v>
      </c>
      <c r="F110" s="832" t="s">
        <v>1386</v>
      </c>
      <c r="G110" s="832" t="s">
        <v>1434</v>
      </c>
      <c r="H110" s="832" t="s">
        <v>579</v>
      </c>
      <c r="I110" s="832" t="s">
        <v>1575</v>
      </c>
      <c r="J110" s="832" t="s">
        <v>1576</v>
      </c>
      <c r="K110" s="832" t="s">
        <v>1577</v>
      </c>
      <c r="L110" s="835">
        <v>890</v>
      </c>
      <c r="M110" s="835">
        <v>890</v>
      </c>
      <c r="N110" s="832">
        <v>1</v>
      </c>
      <c r="O110" s="836">
        <v>1</v>
      </c>
      <c r="P110" s="835"/>
      <c r="Q110" s="837">
        <v>0</v>
      </c>
      <c r="R110" s="832"/>
      <c r="S110" s="837">
        <v>0</v>
      </c>
      <c r="T110" s="836"/>
      <c r="U110" s="838">
        <v>0</v>
      </c>
    </row>
    <row r="111" spans="1:21" ht="14.4" customHeight="1" x14ac:dyDescent="0.3">
      <c r="A111" s="831">
        <v>31</v>
      </c>
      <c r="B111" s="832" t="s">
        <v>1383</v>
      </c>
      <c r="C111" s="832" t="s">
        <v>1389</v>
      </c>
      <c r="D111" s="833" t="s">
        <v>2163</v>
      </c>
      <c r="E111" s="834" t="s">
        <v>1399</v>
      </c>
      <c r="F111" s="832" t="s">
        <v>1384</v>
      </c>
      <c r="G111" s="832" t="s">
        <v>1578</v>
      </c>
      <c r="H111" s="832" t="s">
        <v>609</v>
      </c>
      <c r="I111" s="832" t="s">
        <v>1579</v>
      </c>
      <c r="J111" s="832" t="s">
        <v>1580</v>
      </c>
      <c r="K111" s="832" t="s">
        <v>1581</v>
      </c>
      <c r="L111" s="835">
        <v>9.4</v>
      </c>
      <c r="M111" s="835">
        <v>9.4</v>
      </c>
      <c r="N111" s="832">
        <v>1</v>
      </c>
      <c r="O111" s="836">
        <v>0.5</v>
      </c>
      <c r="P111" s="835"/>
      <c r="Q111" s="837">
        <v>0</v>
      </c>
      <c r="R111" s="832"/>
      <c r="S111" s="837">
        <v>0</v>
      </c>
      <c r="T111" s="836"/>
      <c r="U111" s="838">
        <v>0</v>
      </c>
    </row>
    <row r="112" spans="1:21" ht="14.4" customHeight="1" x14ac:dyDescent="0.3">
      <c r="A112" s="831">
        <v>31</v>
      </c>
      <c r="B112" s="832" t="s">
        <v>1383</v>
      </c>
      <c r="C112" s="832" t="s">
        <v>1389</v>
      </c>
      <c r="D112" s="833" t="s">
        <v>2163</v>
      </c>
      <c r="E112" s="834" t="s">
        <v>1399</v>
      </c>
      <c r="F112" s="832" t="s">
        <v>1384</v>
      </c>
      <c r="G112" s="832" t="s">
        <v>1482</v>
      </c>
      <c r="H112" s="832" t="s">
        <v>609</v>
      </c>
      <c r="I112" s="832" t="s">
        <v>1250</v>
      </c>
      <c r="J112" s="832" t="s">
        <v>1248</v>
      </c>
      <c r="K112" s="832" t="s">
        <v>1251</v>
      </c>
      <c r="L112" s="835">
        <v>170.52</v>
      </c>
      <c r="M112" s="835">
        <v>341.04</v>
      </c>
      <c r="N112" s="832">
        <v>2</v>
      </c>
      <c r="O112" s="836">
        <v>0.5</v>
      </c>
      <c r="P112" s="835"/>
      <c r="Q112" s="837">
        <v>0</v>
      </c>
      <c r="R112" s="832"/>
      <c r="S112" s="837">
        <v>0</v>
      </c>
      <c r="T112" s="836"/>
      <c r="U112" s="838">
        <v>0</v>
      </c>
    </row>
    <row r="113" spans="1:21" ht="14.4" customHeight="1" x14ac:dyDescent="0.3">
      <c r="A113" s="831">
        <v>31</v>
      </c>
      <c r="B113" s="832" t="s">
        <v>1383</v>
      </c>
      <c r="C113" s="832" t="s">
        <v>1389</v>
      </c>
      <c r="D113" s="833" t="s">
        <v>2163</v>
      </c>
      <c r="E113" s="834" t="s">
        <v>1399</v>
      </c>
      <c r="F113" s="832" t="s">
        <v>1384</v>
      </c>
      <c r="G113" s="832" t="s">
        <v>1482</v>
      </c>
      <c r="H113" s="832" t="s">
        <v>609</v>
      </c>
      <c r="I113" s="832" t="s">
        <v>1582</v>
      </c>
      <c r="J113" s="832" t="s">
        <v>1248</v>
      </c>
      <c r="K113" s="832" t="s">
        <v>1583</v>
      </c>
      <c r="L113" s="835">
        <v>85.27</v>
      </c>
      <c r="M113" s="835">
        <v>170.54</v>
      </c>
      <c r="N113" s="832">
        <v>2</v>
      </c>
      <c r="O113" s="836">
        <v>1</v>
      </c>
      <c r="P113" s="835">
        <v>170.54</v>
      </c>
      <c r="Q113" s="837">
        <v>1</v>
      </c>
      <c r="R113" s="832">
        <v>2</v>
      </c>
      <c r="S113" s="837">
        <v>1</v>
      </c>
      <c r="T113" s="836">
        <v>1</v>
      </c>
      <c r="U113" s="838">
        <v>1</v>
      </c>
    </row>
    <row r="114" spans="1:21" ht="14.4" customHeight="1" x14ac:dyDescent="0.3">
      <c r="A114" s="831">
        <v>31</v>
      </c>
      <c r="B114" s="832" t="s">
        <v>1383</v>
      </c>
      <c r="C114" s="832" t="s">
        <v>1389</v>
      </c>
      <c r="D114" s="833" t="s">
        <v>2163</v>
      </c>
      <c r="E114" s="834" t="s">
        <v>1399</v>
      </c>
      <c r="F114" s="832" t="s">
        <v>1384</v>
      </c>
      <c r="G114" s="832" t="s">
        <v>1439</v>
      </c>
      <c r="H114" s="832" t="s">
        <v>579</v>
      </c>
      <c r="I114" s="832" t="s">
        <v>1440</v>
      </c>
      <c r="J114" s="832" t="s">
        <v>1441</v>
      </c>
      <c r="K114" s="832" t="s">
        <v>1251</v>
      </c>
      <c r="L114" s="835">
        <v>78.33</v>
      </c>
      <c r="M114" s="835">
        <v>156.66</v>
      </c>
      <c r="N114" s="832">
        <v>2</v>
      </c>
      <c r="O114" s="836">
        <v>1</v>
      </c>
      <c r="P114" s="835"/>
      <c r="Q114" s="837">
        <v>0</v>
      </c>
      <c r="R114" s="832"/>
      <c r="S114" s="837">
        <v>0</v>
      </c>
      <c r="T114" s="836"/>
      <c r="U114" s="838">
        <v>0</v>
      </c>
    </row>
    <row r="115" spans="1:21" ht="14.4" customHeight="1" x14ac:dyDescent="0.3">
      <c r="A115" s="831">
        <v>31</v>
      </c>
      <c r="B115" s="832" t="s">
        <v>1383</v>
      </c>
      <c r="C115" s="832" t="s">
        <v>1389</v>
      </c>
      <c r="D115" s="833" t="s">
        <v>2163</v>
      </c>
      <c r="E115" s="834" t="s">
        <v>1399</v>
      </c>
      <c r="F115" s="832" t="s">
        <v>1384</v>
      </c>
      <c r="G115" s="832" t="s">
        <v>1584</v>
      </c>
      <c r="H115" s="832" t="s">
        <v>579</v>
      </c>
      <c r="I115" s="832" t="s">
        <v>1585</v>
      </c>
      <c r="J115" s="832" t="s">
        <v>1586</v>
      </c>
      <c r="K115" s="832" t="s">
        <v>1587</v>
      </c>
      <c r="L115" s="835">
        <v>72.64</v>
      </c>
      <c r="M115" s="835">
        <v>1016.9599999999999</v>
      </c>
      <c r="N115" s="832">
        <v>14</v>
      </c>
      <c r="O115" s="836">
        <v>12</v>
      </c>
      <c r="P115" s="835">
        <v>871.68</v>
      </c>
      <c r="Q115" s="837">
        <v>0.85714285714285721</v>
      </c>
      <c r="R115" s="832">
        <v>12</v>
      </c>
      <c r="S115" s="837">
        <v>0.8571428571428571</v>
      </c>
      <c r="T115" s="836">
        <v>10</v>
      </c>
      <c r="U115" s="838">
        <v>0.83333333333333337</v>
      </c>
    </row>
    <row r="116" spans="1:21" ht="14.4" customHeight="1" x14ac:dyDescent="0.3">
      <c r="A116" s="831">
        <v>31</v>
      </c>
      <c r="B116" s="832" t="s">
        <v>1383</v>
      </c>
      <c r="C116" s="832" t="s">
        <v>1389</v>
      </c>
      <c r="D116" s="833" t="s">
        <v>2163</v>
      </c>
      <c r="E116" s="834" t="s">
        <v>1399</v>
      </c>
      <c r="F116" s="832" t="s">
        <v>1384</v>
      </c>
      <c r="G116" s="832" t="s">
        <v>1588</v>
      </c>
      <c r="H116" s="832" t="s">
        <v>579</v>
      </c>
      <c r="I116" s="832" t="s">
        <v>1589</v>
      </c>
      <c r="J116" s="832" t="s">
        <v>1590</v>
      </c>
      <c r="K116" s="832" t="s">
        <v>1591</v>
      </c>
      <c r="L116" s="835">
        <v>565.94000000000005</v>
      </c>
      <c r="M116" s="835">
        <v>565.94000000000005</v>
      </c>
      <c r="N116" s="832">
        <v>1</v>
      </c>
      <c r="O116" s="836">
        <v>1</v>
      </c>
      <c r="P116" s="835"/>
      <c r="Q116" s="837">
        <v>0</v>
      </c>
      <c r="R116" s="832"/>
      <c r="S116" s="837">
        <v>0</v>
      </c>
      <c r="T116" s="836"/>
      <c r="U116" s="838">
        <v>0</v>
      </c>
    </row>
    <row r="117" spans="1:21" ht="14.4" customHeight="1" x14ac:dyDescent="0.3">
      <c r="A117" s="831">
        <v>31</v>
      </c>
      <c r="B117" s="832" t="s">
        <v>1383</v>
      </c>
      <c r="C117" s="832" t="s">
        <v>1389</v>
      </c>
      <c r="D117" s="833" t="s">
        <v>2163</v>
      </c>
      <c r="E117" s="834" t="s">
        <v>1399</v>
      </c>
      <c r="F117" s="832" t="s">
        <v>1384</v>
      </c>
      <c r="G117" s="832" t="s">
        <v>1588</v>
      </c>
      <c r="H117" s="832" t="s">
        <v>579</v>
      </c>
      <c r="I117" s="832" t="s">
        <v>1592</v>
      </c>
      <c r="J117" s="832" t="s">
        <v>1590</v>
      </c>
      <c r="K117" s="832" t="s">
        <v>1593</v>
      </c>
      <c r="L117" s="835">
        <v>537.12</v>
      </c>
      <c r="M117" s="835">
        <v>537.12</v>
      </c>
      <c r="N117" s="832">
        <v>1</v>
      </c>
      <c r="O117" s="836">
        <v>1</v>
      </c>
      <c r="P117" s="835">
        <v>537.12</v>
      </c>
      <c r="Q117" s="837">
        <v>1</v>
      </c>
      <c r="R117" s="832">
        <v>1</v>
      </c>
      <c r="S117" s="837">
        <v>1</v>
      </c>
      <c r="T117" s="836">
        <v>1</v>
      </c>
      <c r="U117" s="838">
        <v>1</v>
      </c>
    </row>
    <row r="118" spans="1:21" ht="14.4" customHeight="1" x14ac:dyDescent="0.3">
      <c r="A118" s="831">
        <v>31</v>
      </c>
      <c r="B118" s="832" t="s">
        <v>1383</v>
      </c>
      <c r="C118" s="832" t="s">
        <v>1389</v>
      </c>
      <c r="D118" s="833" t="s">
        <v>2163</v>
      </c>
      <c r="E118" s="834" t="s">
        <v>1399</v>
      </c>
      <c r="F118" s="832" t="s">
        <v>1384</v>
      </c>
      <c r="G118" s="832" t="s">
        <v>1588</v>
      </c>
      <c r="H118" s="832" t="s">
        <v>579</v>
      </c>
      <c r="I118" s="832" t="s">
        <v>1594</v>
      </c>
      <c r="J118" s="832" t="s">
        <v>1590</v>
      </c>
      <c r="K118" s="832" t="s">
        <v>1448</v>
      </c>
      <c r="L118" s="835">
        <v>424.24</v>
      </c>
      <c r="M118" s="835">
        <v>1696.96</v>
      </c>
      <c r="N118" s="832">
        <v>4</v>
      </c>
      <c r="O118" s="836">
        <v>2.5</v>
      </c>
      <c r="P118" s="835">
        <v>1272.72</v>
      </c>
      <c r="Q118" s="837">
        <v>0.75</v>
      </c>
      <c r="R118" s="832">
        <v>3</v>
      </c>
      <c r="S118" s="837">
        <v>0.75</v>
      </c>
      <c r="T118" s="836">
        <v>1.5</v>
      </c>
      <c r="U118" s="838">
        <v>0.6</v>
      </c>
    </row>
    <row r="119" spans="1:21" ht="14.4" customHeight="1" x14ac:dyDescent="0.3">
      <c r="A119" s="831">
        <v>31</v>
      </c>
      <c r="B119" s="832" t="s">
        <v>1383</v>
      </c>
      <c r="C119" s="832" t="s">
        <v>1389</v>
      </c>
      <c r="D119" s="833" t="s">
        <v>2163</v>
      </c>
      <c r="E119" s="834" t="s">
        <v>1399</v>
      </c>
      <c r="F119" s="832" t="s">
        <v>1384</v>
      </c>
      <c r="G119" s="832" t="s">
        <v>1588</v>
      </c>
      <c r="H119" s="832" t="s">
        <v>579</v>
      </c>
      <c r="I119" s="832" t="s">
        <v>1595</v>
      </c>
      <c r="J119" s="832" t="s">
        <v>1590</v>
      </c>
      <c r="K119" s="832" t="s">
        <v>1596</v>
      </c>
      <c r="L119" s="835">
        <v>848.49</v>
      </c>
      <c r="M119" s="835">
        <v>848.49</v>
      </c>
      <c r="N119" s="832">
        <v>1</v>
      </c>
      <c r="O119" s="836">
        <v>0.5</v>
      </c>
      <c r="P119" s="835">
        <v>848.49</v>
      </c>
      <c r="Q119" s="837">
        <v>1</v>
      </c>
      <c r="R119" s="832">
        <v>1</v>
      </c>
      <c r="S119" s="837">
        <v>1</v>
      </c>
      <c r="T119" s="836">
        <v>0.5</v>
      </c>
      <c r="U119" s="838">
        <v>1</v>
      </c>
    </row>
    <row r="120" spans="1:21" ht="14.4" customHeight="1" x14ac:dyDescent="0.3">
      <c r="A120" s="831">
        <v>31</v>
      </c>
      <c r="B120" s="832" t="s">
        <v>1383</v>
      </c>
      <c r="C120" s="832" t="s">
        <v>1389</v>
      </c>
      <c r="D120" s="833" t="s">
        <v>2163</v>
      </c>
      <c r="E120" s="834" t="s">
        <v>1399</v>
      </c>
      <c r="F120" s="832" t="s">
        <v>1384</v>
      </c>
      <c r="G120" s="832" t="s">
        <v>1597</v>
      </c>
      <c r="H120" s="832" t="s">
        <v>579</v>
      </c>
      <c r="I120" s="832" t="s">
        <v>1598</v>
      </c>
      <c r="J120" s="832" t="s">
        <v>1599</v>
      </c>
      <c r="K120" s="832" t="s">
        <v>1600</v>
      </c>
      <c r="L120" s="835">
        <v>0</v>
      </c>
      <c r="M120" s="835">
        <v>0</v>
      </c>
      <c r="N120" s="832">
        <v>6</v>
      </c>
      <c r="O120" s="836">
        <v>3.5</v>
      </c>
      <c r="P120" s="835">
        <v>0</v>
      </c>
      <c r="Q120" s="837"/>
      <c r="R120" s="832">
        <v>5</v>
      </c>
      <c r="S120" s="837">
        <v>0.83333333333333337</v>
      </c>
      <c r="T120" s="836">
        <v>3</v>
      </c>
      <c r="U120" s="838">
        <v>0.8571428571428571</v>
      </c>
    </row>
    <row r="121" spans="1:21" ht="14.4" customHeight="1" x14ac:dyDescent="0.3">
      <c r="A121" s="831">
        <v>31</v>
      </c>
      <c r="B121" s="832" t="s">
        <v>1383</v>
      </c>
      <c r="C121" s="832" t="s">
        <v>1389</v>
      </c>
      <c r="D121" s="833" t="s">
        <v>2163</v>
      </c>
      <c r="E121" s="834" t="s">
        <v>1399</v>
      </c>
      <c r="F121" s="832" t="s">
        <v>1384</v>
      </c>
      <c r="G121" s="832" t="s">
        <v>1601</v>
      </c>
      <c r="H121" s="832" t="s">
        <v>579</v>
      </c>
      <c r="I121" s="832" t="s">
        <v>1602</v>
      </c>
      <c r="J121" s="832" t="s">
        <v>1603</v>
      </c>
      <c r="K121" s="832" t="s">
        <v>1604</v>
      </c>
      <c r="L121" s="835">
        <v>22.79</v>
      </c>
      <c r="M121" s="835">
        <v>91.16</v>
      </c>
      <c r="N121" s="832">
        <v>4</v>
      </c>
      <c r="O121" s="836">
        <v>3</v>
      </c>
      <c r="P121" s="835">
        <v>68.37</v>
      </c>
      <c r="Q121" s="837">
        <v>0.75000000000000011</v>
      </c>
      <c r="R121" s="832">
        <v>3</v>
      </c>
      <c r="S121" s="837">
        <v>0.75</v>
      </c>
      <c r="T121" s="836">
        <v>2</v>
      </c>
      <c r="U121" s="838">
        <v>0.66666666666666663</v>
      </c>
    </row>
    <row r="122" spans="1:21" ht="14.4" customHeight="1" x14ac:dyDescent="0.3">
      <c r="A122" s="831">
        <v>31</v>
      </c>
      <c r="B122" s="832" t="s">
        <v>1383</v>
      </c>
      <c r="C122" s="832" t="s">
        <v>1389</v>
      </c>
      <c r="D122" s="833" t="s">
        <v>2163</v>
      </c>
      <c r="E122" s="834" t="s">
        <v>1399</v>
      </c>
      <c r="F122" s="832" t="s">
        <v>1384</v>
      </c>
      <c r="G122" s="832" t="s">
        <v>1601</v>
      </c>
      <c r="H122" s="832" t="s">
        <v>579</v>
      </c>
      <c r="I122" s="832" t="s">
        <v>1605</v>
      </c>
      <c r="J122" s="832" t="s">
        <v>1603</v>
      </c>
      <c r="K122" s="832" t="s">
        <v>1606</v>
      </c>
      <c r="L122" s="835">
        <v>114</v>
      </c>
      <c r="M122" s="835">
        <v>342</v>
      </c>
      <c r="N122" s="832">
        <v>3</v>
      </c>
      <c r="O122" s="836">
        <v>3</v>
      </c>
      <c r="P122" s="835">
        <v>342</v>
      </c>
      <c r="Q122" s="837">
        <v>1</v>
      </c>
      <c r="R122" s="832">
        <v>3</v>
      </c>
      <c r="S122" s="837">
        <v>1</v>
      </c>
      <c r="T122" s="836">
        <v>3</v>
      </c>
      <c r="U122" s="838">
        <v>1</v>
      </c>
    </row>
    <row r="123" spans="1:21" ht="14.4" customHeight="1" x14ac:dyDescent="0.3">
      <c r="A123" s="831">
        <v>31</v>
      </c>
      <c r="B123" s="832" t="s">
        <v>1383</v>
      </c>
      <c r="C123" s="832" t="s">
        <v>1389</v>
      </c>
      <c r="D123" s="833" t="s">
        <v>2163</v>
      </c>
      <c r="E123" s="834" t="s">
        <v>1399</v>
      </c>
      <c r="F123" s="832" t="s">
        <v>1384</v>
      </c>
      <c r="G123" s="832" t="s">
        <v>1442</v>
      </c>
      <c r="H123" s="832" t="s">
        <v>579</v>
      </c>
      <c r="I123" s="832" t="s">
        <v>1443</v>
      </c>
      <c r="J123" s="832" t="s">
        <v>1444</v>
      </c>
      <c r="K123" s="832" t="s">
        <v>1445</v>
      </c>
      <c r="L123" s="835">
        <v>132.97999999999999</v>
      </c>
      <c r="M123" s="835">
        <v>1196.8199999999997</v>
      </c>
      <c r="N123" s="832">
        <v>9</v>
      </c>
      <c r="O123" s="836">
        <v>4</v>
      </c>
      <c r="P123" s="835">
        <v>1196.8199999999997</v>
      </c>
      <c r="Q123" s="837">
        <v>1</v>
      </c>
      <c r="R123" s="832">
        <v>9</v>
      </c>
      <c r="S123" s="837">
        <v>1</v>
      </c>
      <c r="T123" s="836">
        <v>4</v>
      </c>
      <c r="U123" s="838">
        <v>1</v>
      </c>
    </row>
    <row r="124" spans="1:21" ht="14.4" customHeight="1" x14ac:dyDescent="0.3">
      <c r="A124" s="831">
        <v>31</v>
      </c>
      <c r="B124" s="832" t="s">
        <v>1383</v>
      </c>
      <c r="C124" s="832" t="s">
        <v>1389</v>
      </c>
      <c r="D124" s="833" t="s">
        <v>2163</v>
      </c>
      <c r="E124" s="834" t="s">
        <v>1399</v>
      </c>
      <c r="F124" s="832" t="s">
        <v>1384</v>
      </c>
      <c r="G124" s="832" t="s">
        <v>1607</v>
      </c>
      <c r="H124" s="832" t="s">
        <v>579</v>
      </c>
      <c r="I124" s="832" t="s">
        <v>1608</v>
      </c>
      <c r="J124" s="832" t="s">
        <v>1609</v>
      </c>
      <c r="K124" s="832" t="s">
        <v>1610</v>
      </c>
      <c r="L124" s="835">
        <v>17.239999999999998</v>
      </c>
      <c r="M124" s="835">
        <v>17.239999999999998</v>
      </c>
      <c r="N124" s="832">
        <v>1</v>
      </c>
      <c r="O124" s="836">
        <v>1</v>
      </c>
      <c r="P124" s="835"/>
      <c r="Q124" s="837">
        <v>0</v>
      </c>
      <c r="R124" s="832"/>
      <c r="S124" s="837">
        <v>0</v>
      </c>
      <c r="T124" s="836"/>
      <c r="U124" s="838">
        <v>0</v>
      </c>
    </row>
    <row r="125" spans="1:21" ht="14.4" customHeight="1" x14ac:dyDescent="0.3">
      <c r="A125" s="831">
        <v>31</v>
      </c>
      <c r="B125" s="832" t="s">
        <v>1383</v>
      </c>
      <c r="C125" s="832" t="s">
        <v>1389</v>
      </c>
      <c r="D125" s="833" t="s">
        <v>2163</v>
      </c>
      <c r="E125" s="834" t="s">
        <v>1399</v>
      </c>
      <c r="F125" s="832" t="s">
        <v>1384</v>
      </c>
      <c r="G125" s="832" t="s">
        <v>1611</v>
      </c>
      <c r="H125" s="832" t="s">
        <v>609</v>
      </c>
      <c r="I125" s="832" t="s">
        <v>1612</v>
      </c>
      <c r="J125" s="832" t="s">
        <v>1613</v>
      </c>
      <c r="K125" s="832" t="s">
        <v>1614</v>
      </c>
      <c r="L125" s="835">
        <v>96.84</v>
      </c>
      <c r="M125" s="835">
        <v>96.84</v>
      </c>
      <c r="N125" s="832">
        <v>1</v>
      </c>
      <c r="O125" s="836">
        <v>1</v>
      </c>
      <c r="P125" s="835">
        <v>96.84</v>
      </c>
      <c r="Q125" s="837">
        <v>1</v>
      </c>
      <c r="R125" s="832">
        <v>1</v>
      </c>
      <c r="S125" s="837">
        <v>1</v>
      </c>
      <c r="T125" s="836">
        <v>1</v>
      </c>
      <c r="U125" s="838">
        <v>1</v>
      </c>
    </row>
    <row r="126" spans="1:21" ht="14.4" customHeight="1" x14ac:dyDescent="0.3">
      <c r="A126" s="831">
        <v>31</v>
      </c>
      <c r="B126" s="832" t="s">
        <v>1383</v>
      </c>
      <c r="C126" s="832" t="s">
        <v>1389</v>
      </c>
      <c r="D126" s="833" t="s">
        <v>2163</v>
      </c>
      <c r="E126" s="834" t="s">
        <v>1399</v>
      </c>
      <c r="F126" s="832" t="s">
        <v>1384</v>
      </c>
      <c r="G126" s="832" t="s">
        <v>1611</v>
      </c>
      <c r="H126" s="832" t="s">
        <v>609</v>
      </c>
      <c r="I126" s="832" t="s">
        <v>1615</v>
      </c>
      <c r="J126" s="832" t="s">
        <v>1613</v>
      </c>
      <c r="K126" s="832" t="s">
        <v>1616</v>
      </c>
      <c r="L126" s="835">
        <v>64.56</v>
      </c>
      <c r="M126" s="835">
        <v>64.56</v>
      </c>
      <c r="N126" s="832">
        <v>1</v>
      </c>
      <c r="O126" s="836">
        <v>1</v>
      </c>
      <c r="P126" s="835">
        <v>64.56</v>
      </c>
      <c r="Q126" s="837">
        <v>1</v>
      </c>
      <c r="R126" s="832">
        <v>1</v>
      </c>
      <c r="S126" s="837">
        <v>1</v>
      </c>
      <c r="T126" s="836">
        <v>1</v>
      </c>
      <c r="U126" s="838">
        <v>1</v>
      </c>
    </row>
    <row r="127" spans="1:21" ht="14.4" customHeight="1" x14ac:dyDescent="0.3">
      <c r="A127" s="831">
        <v>31</v>
      </c>
      <c r="B127" s="832" t="s">
        <v>1383</v>
      </c>
      <c r="C127" s="832" t="s">
        <v>1389</v>
      </c>
      <c r="D127" s="833" t="s">
        <v>2163</v>
      </c>
      <c r="E127" s="834" t="s">
        <v>1399</v>
      </c>
      <c r="F127" s="832" t="s">
        <v>1384</v>
      </c>
      <c r="G127" s="832" t="s">
        <v>1417</v>
      </c>
      <c r="H127" s="832" t="s">
        <v>609</v>
      </c>
      <c r="I127" s="832" t="s">
        <v>1438</v>
      </c>
      <c r="J127" s="832" t="s">
        <v>718</v>
      </c>
      <c r="K127" s="832" t="s">
        <v>1165</v>
      </c>
      <c r="L127" s="835">
        <v>490.89</v>
      </c>
      <c r="M127" s="835">
        <v>981.78</v>
      </c>
      <c r="N127" s="832">
        <v>2</v>
      </c>
      <c r="O127" s="836">
        <v>2</v>
      </c>
      <c r="P127" s="835">
        <v>981.78</v>
      </c>
      <c r="Q127" s="837">
        <v>1</v>
      </c>
      <c r="R127" s="832">
        <v>2</v>
      </c>
      <c r="S127" s="837">
        <v>1</v>
      </c>
      <c r="T127" s="836">
        <v>2</v>
      </c>
      <c r="U127" s="838">
        <v>1</v>
      </c>
    </row>
    <row r="128" spans="1:21" ht="14.4" customHeight="1" x14ac:dyDescent="0.3">
      <c r="A128" s="831">
        <v>31</v>
      </c>
      <c r="B128" s="832" t="s">
        <v>1383</v>
      </c>
      <c r="C128" s="832" t="s">
        <v>1389</v>
      </c>
      <c r="D128" s="833" t="s">
        <v>2163</v>
      </c>
      <c r="E128" s="834" t="s">
        <v>1399</v>
      </c>
      <c r="F128" s="832" t="s">
        <v>1384</v>
      </c>
      <c r="G128" s="832" t="s">
        <v>1417</v>
      </c>
      <c r="H128" s="832" t="s">
        <v>609</v>
      </c>
      <c r="I128" s="832" t="s">
        <v>1418</v>
      </c>
      <c r="J128" s="832" t="s">
        <v>718</v>
      </c>
      <c r="K128" s="832" t="s">
        <v>1163</v>
      </c>
      <c r="L128" s="835">
        <v>736.33</v>
      </c>
      <c r="M128" s="835">
        <v>11044.95</v>
      </c>
      <c r="N128" s="832">
        <v>15</v>
      </c>
      <c r="O128" s="836">
        <v>6.5</v>
      </c>
      <c r="P128" s="835">
        <v>9572.2900000000009</v>
      </c>
      <c r="Q128" s="837">
        <v>0.8666666666666667</v>
      </c>
      <c r="R128" s="832">
        <v>13</v>
      </c>
      <c r="S128" s="837">
        <v>0.8666666666666667</v>
      </c>
      <c r="T128" s="836">
        <v>6</v>
      </c>
      <c r="U128" s="838">
        <v>0.92307692307692313</v>
      </c>
    </row>
    <row r="129" spans="1:21" ht="14.4" customHeight="1" x14ac:dyDescent="0.3">
      <c r="A129" s="831">
        <v>31</v>
      </c>
      <c r="B129" s="832" t="s">
        <v>1383</v>
      </c>
      <c r="C129" s="832" t="s">
        <v>1389</v>
      </c>
      <c r="D129" s="833" t="s">
        <v>2163</v>
      </c>
      <c r="E129" s="834" t="s">
        <v>1399</v>
      </c>
      <c r="F129" s="832" t="s">
        <v>1384</v>
      </c>
      <c r="G129" s="832" t="s">
        <v>1449</v>
      </c>
      <c r="H129" s="832" t="s">
        <v>579</v>
      </c>
      <c r="I129" s="832" t="s">
        <v>1540</v>
      </c>
      <c r="J129" s="832" t="s">
        <v>638</v>
      </c>
      <c r="K129" s="832" t="s">
        <v>1541</v>
      </c>
      <c r="L129" s="835">
        <v>48.42</v>
      </c>
      <c r="M129" s="835">
        <v>48.42</v>
      </c>
      <c r="N129" s="832">
        <v>1</v>
      </c>
      <c r="O129" s="836">
        <v>1</v>
      </c>
      <c r="P129" s="835"/>
      <c r="Q129" s="837">
        <v>0</v>
      </c>
      <c r="R129" s="832"/>
      <c r="S129" s="837">
        <v>0</v>
      </c>
      <c r="T129" s="836"/>
      <c r="U129" s="838">
        <v>0</v>
      </c>
    </row>
    <row r="130" spans="1:21" ht="14.4" customHeight="1" x14ac:dyDescent="0.3">
      <c r="A130" s="831">
        <v>31</v>
      </c>
      <c r="B130" s="832" t="s">
        <v>1383</v>
      </c>
      <c r="C130" s="832" t="s">
        <v>1389</v>
      </c>
      <c r="D130" s="833" t="s">
        <v>2163</v>
      </c>
      <c r="E130" s="834" t="s">
        <v>1399</v>
      </c>
      <c r="F130" s="832" t="s">
        <v>1384</v>
      </c>
      <c r="G130" s="832" t="s">
        <v>1419</v>
      </c>
      <c r="H130" s="832" t="s">
        <v>609</v>
      </c>
      <c r="I130" s="832" t="s">
        <v>1284</v>
      </c>
      <c r="J130" s="832" t="s">
        <v>1285</v>
      </c>
      <c r="K130" s="832" t="s">
        <v>1286</v>
      </c>
      <c r="L130" s="835">
        <v>0</v>
      </c>
      <c r="M130" s="835">
        <v>0</v>
      </c>
      <c r="N130" s="832">
        <v>16</v>
      </c>
      <c r="O130" s="836">
        <v>10</v>
      </c>
      <c r="P130" s="835">
        <v>0</v>
      </c>
      <c r="Q130" s="837"/>
      <c r="R130" s="832">
        <v>10</v>
      </c>
      <c r="S130" s="837">
        <v>0.625</v>
      </c>
      <c r="T130" s="836">
        <v>7</v>
      </c>
      <c r="U130" s="838">
        <v>0.7</v>
      </c>
    </row>
    <row r="131" spans="1:21" ht="14.4" customHeight="1" x14ac:dyDescent="0.3">
      <c r="A131" s="831">
        <v>31</v>
      </c>
      <c r="B131" s="832" t="s">
        <v>1383</v>
      </c>
      <c r="C131" s="832" t="s">
        <v>1389</v>
      </c>
      <c r="D131" s="833" t="s">
        <v>2163</v>
      </c>
      <c r="E131" s="834" t="s">
        <v>1399</v>
      </c>
      <c r="F131" s="832" t="s">
        <v>1384</v>
      </c>
      <c r="G131" s="832" t="s">
        <v>1617</v>
      </c>
      <c r="H131" s="832" t="s">
        <v>579</v>
      </c>
      <c r="I131" s="832" t="s">
        <v>1618</v>
      </c>
      <c r="J131" s="832" t="s">
        <v>1619</v>
      </c>
      <c r="K131" s="832" t="s">
        <v>1620</v>
      </c>
      <c r="L131" s="835">
        <v>60.39</v>
      </c>
      <c r="M131" s="835">
        <v>60.39</v>
      </c>
      <c r="N131" s="832">
        <v>1</v>
      </c>
      <c r="O131" s="836">
        <v>0.5</v>
      </c>
      <c r="P131" s="835">
        <v>60.39</v>
      </c>
      <c r="Q131" s="837">
        <v>1</v>
      </c>
      <c r="R131" s="832">
        <v>1</v>
      </c>
      <c r="S131" s="837">
        <v>1</v>
      </c>
      <c r="T131" s="836">
        <v>0.5</v>
      </c>
      <c r="U131" s="838">
        <v>1</v>
      </c>
    </row>
    <row r="132" spans="1:21" ht="14.4" customHeight="1" x14ac:dyDescent="0.3">
      <c r="A132" s="831">
        <v>31</v>
      </c>
      <c r="B132" s="832" t="s">
        <v>1383</v>
      </c>
      <c r="C132" s="832" t="s">
        <v>1389</v>
      </c>
      <c r="D132" s="833" t="s">
        <v>2163</v>
      </c>
      <c r="E132" s="834" t="s">
        <v>1399</v>
      </c>
      <c r="F132" s="832" t="s">
        <v>1384</v>
      </c>
      <c r="G132" s="832" t="s">
        <v>1621</v>
      </c>
      <c r="H132" s="832" t="s">
        <v>579</v>
      </c>
      <c r="I132" s="832" t="s">
        <v>1622</v>
      </c>
      <c r="J132" s="832" t="s">
        <v>1623</v>
      </c>
      <c r="K132" s="832" t="s">
        <v>1624</v>
      </c>
      <c r="L132" s="835">
        <v>0</v>
      </c>
      <c r="M132" s="835">
        <v>0</v>
      </c>
      <c r="N132" s="832">
        <v>1</v>
      </c>
      <c r="O132" s="836">
        <v>1</v>
      </c>
      <c r="P132" s="835"/>
      <c r="Q132" s="837"/>
      <c r="R132" s="832"/>
      <c r="S132" s="837">
        <v>0</v>
      </c>
      <c r="T132" s="836"/>
      <c r="U132" s="838">
        <v>0</v>
      </c>
    </row>
    <row r="133" spans="1:21" ht="14.4" customHeight="1" x14ac:dyDescent="0.3">
      <c r="A133" s="831">
        <v>31</v>
      </c>
      <c r="B133" s="832" t="s">
        <v>1383</v>
      </c>
      <c r="C133" s="832" t="s">
        <v>1389</v>
      </c>
      <c r="D133" s="833" t="s">
        <v>2163</v>
      </c>
      <c r="E133" s="834" t="s">
        <v>1399</v>
      </c>
      <c r="F133" s="832" t="s">
        <v>1384</v>
      </c>
      <c r="G133" s="832" t="s">
        <v>1625</v>
      </c>
      <c r="H133" s="832" t="s">
        <v>579</v>
      </c>
      <c r="I133" s="832" t="s">
        <v>1626</v>
      </c>
      <c r="J133" s="832" t="s">
        <v>1627</v>
      </c>
      <c r="K133" s="832" t="s">
        <v>1628</v>
      </c>
      <c r="L133" s="835">
        <v>46.99</v>
      </c>
      <c r="M133" s="835">
        <v>46.99</v>
      </c>
      <c r="N133" s="832">
        <v>1</v>
      </c>
      <c r="O133" s="836">
        <v>1</v>
      </c>
      <c r="P133" s="835">
        <v>46.99</v>
      </c>
      <c r="Q133" s="837">
        <v>1</v>
      </c>
      <c r="R133" s="832">
        <v>1</v>
      </c>
      <c r="S133" s="837">
        <v>1</v>
      </c>
      <c r="T133" s="836">
        <v>1</v>
      </c>
      <c r="U133" s="838">
        <v>1</v>
      </c>
    </row>
    <row r="134" spans="1:21" ht="14.4" customHeight="1" x14ac:dyDescent="0.3">
      <c r="A134" s="831">
        <v>31</v>
      </c>
      <c r="B134" s="832" t="s">
        <v>1383</v>
      </c>
      <c r="C134" s="832" t="s">
        <v>1389</v>
      </c>
      <c r="D134" s="833" t="s">
        <v>2163</v>
      </c>
      <c r="E134" s="834" t="s">
        <v>1399</v>
      </c>
      <c r="F134" s="832" t="s">
        <v>1384</v>
      </c>
      <c r="G134" s="832" t="s">
        <v>1625</v>
      </c>
      <c r="H134" s="832" t="s">
        <v>579</v>
      </c>
      <c r="I134" s="832" t="s">
        <v>1629</v>
      </c>
      <c r="J134" s="832" t="s">
        <v>1630</v>
      </c>
      <c r="K134" s="832" t="s">
        <v>1631</v>
      </c>
      <c r="L134" s="835">
        <v>300.68</v>
      </c>
      <c r="M134" s="835">
        <v>300.68</v>
      </c>
      <c r="N134" s="832">
        <v>1</v>
      </c>
      <c r="O134" s="836">
        <v>0.5</v>
      </c>
      <c r="P134" s="835">
        <v>300.68</v>
      </c>
      <c r="Q134" s="837">
        <v>1</v>
      </c>
      <c r="R134" s="832">
        <v>1</v>
      </c>
      <c r="S134" s="837">
        <v>1</v>
      </c>
      <c r="T134" s="836">
        <v>0.5</v>
      </c>
      <c r="U134" s="838">
        <v>1</v>
      </c>
    </row>
    <row r="135" spans="1:21" ht="14.4" customHeight="1" x14ac:dyDescent="0.3">
      <c r="A135" s="831">
        <v>31</v>
      </c>
      <c r="B135" s="832" t="s">
        <v>1383</v>
      </c>
      <c r="C135" s="832" t="s">
        <v>1389</v>
      </c>
      <c r="D135" s="833" t="s">
        <v>2163</v>
      </c>
      <c r="E135" s="834" t="s">
        <v>1399</v>
      </c>
      <c r="F135" s="832" t="s">
        <v>1384</v>
      </c>
      <c r="G135" s="832" t="s">
        <v>1542</v>
      </c>
      <c r="H135" s="832" t="s">
        <v>579</v>
      </c>
      <c r="I135" s="832" t="s">
        <v>1543</v>
      </c>
      <c r="J135" s="832" t="s">
        <v>1544</v>
      </c>
      <c r="K135" s="832" t="s">
        <v>1545</v>
      </c>
      <c r="L135" s="835">
        <v>177.92</v>
      </c>
      <c r="M135" s="835">
        <v>177.92</v>
      </c>
      <c r="N135" s="832">
        <v>1</v>
      </c>
      <c r="O135" s="836">
        <v>1</v>
      </c>
      <c r="P135" s="835">
        <v>177.92</v>
      </c>
      <c r="Q135" s="837">
        <v>1</v>
      </c>
      <c r="R135" s="832">
        <v>1</v>
      </c>
      <c r="S135" s="837">
        <v>1</v>
      </c>
      <c r="T135" s="836">
        <v>1</v>
      </c>
      <c r="U135" s="838">
        <v>1</v>
      </c>
    </row>
    <row r="136" spans="1:21" ht="14.4" customHeight="1" x14ac:dyDescent="0.3">
      <c r="A136" s="831">
        <v>31</v>
      </c>
      <c r="B136" s="832" t="s">
        <v>1383</v>
      </c>
      <c r="C136" s="832" t="s">
        <v>1389</v>
      </c>
      <c r="D136" s="833" t="s">
        <v>2163</v>
      </c>
      <c r="E136" s="834" t="s">
        <v>1399</v>
      </c>
      <c r="F136" s="832" t="s">
        <v>1384</v>
      </c>
      <c r="G136" s="832" t="s">
        <v>1542</v>
      </c>
      <c r="H136" s="832" t="s">
        <v>579</v>
      </c>
      <c r="I136" s="832" t="s">
        <v>1632</v>
      </c>
      <c r="J136" s="832" t="s">
        <v>1633</v>
      </c>
      <c r="K136" s="832" t="s">
        <v>1634</v>
      </c>
      <c r="L136" s="835">
        <v>0</v>
      </c>
      <c r="M136" s="835">
        <v>0</v>
      </c>
      <c r="N136" s="832">
        <v>3</v>
      </c>
      <c r="O136" s="836">
        <v>2.5</v>
      </c>
      <c r="P136" s="835">
        <v>0</v>
      </c>
      <c r="Q136" s="837"/>
      <c r="R136" s="832">
        <v>1</v>
      </c>
      <c r="S136" s="837">
        <v>0.33333333333333331</v>
      </c>
      <c r="T136" s="836">
        <v>1</v>
      </c>
      <c r="U136" s="838">
        <v>0.4</v>
      </c>
    </row>
    <row r="137" spans="1:21" ht="14.4" customHeight="1" x14ac:dyDescent="0.3">
      <c r="A137" s="831">
        <v>31</v>
      </c>
      <c r="B137" s="832" t="s">
        <v>1383</v>
      </c>
      <c r="C137" s="832" t="s">
        <v>1389</v>
      </c>
      <c r="D137" s="833" t="s">
        <v>2163</v>
      </c>
      <c r="E137" s="834" t="s">
        <v>1399</v>
      </c>
      <c r="F137" s="832" t="s">
        <v>1384</v>
      </c>
      <c r="G137" s="832" t="s">
        <v>1542</v>
      </c>
      <c r="H137" s="832" t="s">
        <v>579</v>
      </c>
      <c r="I137" s="832" t="s">
        <v>1635</v>
      </c>
      <c r="J137" s="832" t="s">
        <v>1636</v>
      </c>
      <c r="K137" s="832" t="s">
        <v>1545</v>
      </c>
      <c r="L137" s="835">
        <v>177.92</v>
      </c>
      <c r="M137" s="835">
        <v>711.68</v>
      </c>
      <c r="N137" s="832">
        <v>4</v>
      </c>
      <c r="O137" s="836">
        <v>4</v>
      </c>
      <c r="P137" s="835">
        <v>711.68</v>
      </c>
      <c r="Q137" s="837">
        <v>1</v>
      </c>
      <c r="R137" s="832">
        <v>4</v>
      </c>
      <c r="S137" s="837">
        <v>1</v>
      </c>
      <c r="T137" s="836">
        <v>4</v>
      </c>
      <c r="U137" s="838">
        <v>1</v>
      </c>
    </row>
    <row r="138" spans="1:21" ht="14.4" customHeight="1" x14ac:dyDescent="0.3">
      <c r="A138" s="831">
        <v>31</v>
      </c>
      <c r="B138" s="832" t="s">
        <v>1383</v>
      </c>
      <c r="C138" s="832" t="s">
        <v>1389</v>
      </c>
      <c r="D138" s="833" t="s">
        <v>2163</v>
      </c>
      <c r="E138" s="834" t="s">
        <v>1399</v>
      </c>
      <c r="F138" s="832" t="s">
        <v>1384</v>
      </c>
      <c r="G138" s="832" t="s">
        <v>1542</v>
      </c>
      <c r="H138" s="832" t="s">
        <v>579</v>
      </c>
      <c r="I138" s="832" t="s">
        <v>1635</v>
      </c>
      <c r="J138" s="832" t="s">
        <v>1636</v>
      </c>
      <c r="K138" s="832" t="s">
        <v>1545</v>
      </c>
      <c r="L138" s="835">
        <v>151.62</v>
      </c>
      <c r="M138" s="835">
        <v>151.62</v>
      </c>
      <c r="N138" s="832">
        <v>1</v>
      </c>
      <c r="O138" s="836">
        <v>0.5</v>
      </c>
      <c r="P138" s="835">
        <v>151.62</v>
      </c>
      <c r="Q138" s="837">
        <v>1</v>
      </c>
      <c r="R138" s="832">
        <v>1</v>
      </c>
      <c r="S138" s="837">
        <v>1</v>
      </c>
      <c r="T138" s="836">
        <v>0.5</v>
      </c>
      <c r="U138" s="838">
        <v>1</v>
      </c>
    </row>
    <row r="139" spans="1:21" ht="14.4" customHeight="1" x14ac:dyDescent="0.3">
      <c r="A139" s="831">
        <v>31</v>
      </c>
      <c r="B139" s="832" t="s">
        <v>1383</v>
      </c>
      <c r="C139" s="832" t="s">
        <v>1389</v>
      </c>
      <c r="D139" s="833" t="s">
        <v>2163</v>
      </c>
      <c r="E139" s="834" t="s">
        <v>1399</v>
      </c>
      <c r="F139" s="832" t="s">
        <v>1384</v>
      </c>
      <c r="G139" s="832" t="s">
        <v>1637</v>
      </c>
      <c r="H139" s="832" t="s">
        <v>609</v>
      </c>
      <c r="I139" s="832" t="s">
        <v>1301</v>
      </c>
      <c r="J139" s="832" t="s">
        <v>877</v>
      </c>
      <c r="K139" s="832" t="s">
        <v>1302</v>
      </c>
      <c r="L139" s="835">
        <v>0</v>
      </c>
      <c r="M139" s="835">
        <v>0</v>
      </c>
      <c r="N139" s="832">
        <v>1</v>
      </c>
      <c r="O139" s="836">
        <v>0.5</v>
      </c>
      <c r="P139" s="835"/>
      <c r="Q139" s="837"/>
      <c r="R139" s="832"/>
      <c r="S139" s="837">
        <v>0</v>
      </c>
      <c r="T139" s="836"/>
      <c r="U139" s="838">
        <v>0</v>
      </c>
    </row>
    <row r="140" spans="1:21" ht="14.4" customHeight="1" x14ac:dyDescent="0.3">
      <c r="A140" s="831">
        <v>31</v>
      </c>
      <c r="B140" s="832" t="s">
        <v>1383</v>
      </c>
      <c r="C140" s="832" t="s">
        <v>1389</v>
      </c>
      <c r="D140" s="833" t="s">
        <v>2163</v>
      </c>
      <c r="E140" s="834" t="s">
        <v>1399</v>
      </c>
      <c r="F140" s="832" t="s">
        <v>1384</v>
      </c>
      <c r="G140" s="832" t="s">
        <v>1456</v>
      </c>
      <c r="H140" s="832" t="s">
        <v>579</v>
      </c>
      <c r="I140" s="832" t="s">
        <v>1492</v>
      </c>
      <c r="J140" s="832" t="s">
        <v>1493</v>
      </c>
      <c r="K140" s="832" t="s">
        <v>1494</v>
      </c>
      <c r="L140" s="835">
        <v>50.32</v>
      </c>
      <c r="M140" s="835">
        <v>201.28</v>
      </c>
      <c r="N140" s="832">
        <v>4</v>
      </c>
      <c r="O140" s="836">
        <v>3</v>
      </c>
      <c r="P140" s="835">
        <v>201.28</v>
      </c>
      <c r="Q140" s="837">
        <v>1</v>
      </c>
      <c r="R140" s="832">
        <v>4</v>
      </c>
      <c r="S140" s="837">
        <v>1</v>
      </c>
      <c r="T140" s="836">
        <v>3</v>
      </c>
      <c r="U140" s="838">
        <v>1</v>
      </c>
    </row>
    <row r="141" spans="1:21" ht="14.4" customHeight="1" x14ac:dyDescent="0.3">
      <c r="A141" s="831">
        <v>31</v>
      </c>
      <c r="B141" s="832" t="s">
        <v>1383</v>
      </c>
      <c r="C141" s="832" t="s">
        <v>1389</v>
      </c>
      <c r="D141" s="833" t="s">
        <v>2163</v>
      </c>
      <c r="E141" s="834" t="s">
        <v>1399</v>
      </c>
      <c r="F141" s="832" t="s">
        <v>1384</v>
      </c>
      <c r="G141" s="832" t="s">
        <v>1456</v>
      </c>
      <c r="H141" s="832" t="s">
        <v>579</v>
      </c>
      <c r="I141" s="832" t="s">
        <v>1638</v>
      </c>
      <c r="J141" s="832" t="s">
        <v>1639</v>
      </c>
      <c r="K141" s="832" t="s">
        <v>1640</v>
      </c>
      <c r="L141" s="835">
        <v>199.89</v>
      </c>
      <c r="M141" s="835">
        <v>399.78</v>
      </c>
      <c r="N141" s="832">
        <v>2</v>
      </c>
      <c r="O141" s="836">
        <v>1</v>
      </c>
      <c r="P141" s="835">
        <v>399.78</v>
      </c>
      <c r="Q141" s="837">
        <v>1</v>
      </c>
      <c r="R141" s="832">
        <v>2</v>
      </c>
      <c r="S141" s="837">
        <v>1</v>
      </c>
      <c r="T141" s="836">
        <v>1</v>
      </c>
      <c r="U141" s="838">
        <v>1</v>
      </c>
    </row>
    <row r="142" spans="1:21" ht="14.4" customHeight="1" x14ac:dyDescent="0.3">
      <c r="A142" s="831">
        <v>31</v>
      </c>
      <c r="B142" s="832" t="s">
        <v>1383</v>
      </c>
      <c r="C142" s="832" t="s">
        <v>1389</v>
      </c>
      <c r="D142" s="833" t="s">
        <v>2163</v>
      </c>
      <c r="E142" s="834" t="s">
        <v>1399</v>
      </c>
      <c r="F142" s="832" t="s">
        <v>1384</v>
      </c>
      <c r="G142" s="832" t="s">
        <v>1461</v>
      </c>
      <c r="H142" s="832" t="s">
        <v>579</v>
      </c>
      <c r="I142" s="832" t="s">
        <v>1462</v>
      </c>
      <c r="J142" s="832" t="s">
        <v>614</v>
      </c>
      <c r="K142" s="832" t="s">
        <v>1463</v>
      </c>
      <c r="L142" s="835">
        <v>0</v>
      </c>
      <c r="M142" s="835">
        <v>0</v>
      </c>
      <c r="N142" s="832">
        <v>1</v>
      </c>
      <c r="O142" s="836">
        <v>0.5</v>
      </c>
      <c r="P142" s="835">
        <v>0</v>
      </c>
      <c r="Q142" s="837"/>
      <c r="R142" s="832">
        <v>1</v>
      </c>
      <c r="S142" s="837">
        <v>1</v>
      </c>
      <c r="T142" s="836">
        <v>0.5</v>
      </c>
      <c r="U142" s="838">
        <v>1</v>
      </c>
    </row>
    <row r="143" spans="1:21" ht="14.4" customHeight="1" x14ac:dyDescent="0.3">
      <c r="A143" s="831">
        <v>31</v>
      </c>
      <c r="B143" s="832" t="s">
        <v>1383</v>
      </c>
      <c r="C143" s="832" t="s">
        <v>1389</v>
      </c>
      <c r="D143" s="833" t="s">
        <v>2163</v>
      </c>
      <c r="E143" s="834" t="s">
        <v>1399</v>
      </c>
      <c r="F143" s="832" t="s">
        <v>1386</v>
      </c>
      <c r="G143" s="832" t="s">
        <v>1423</v>
      </c>
      <c r="H143" s="832" t="s">
        <v>579</v>
      </c>
      <c r="I143" s="832" t="s">
        <v>1424</v>
      </c>
      <c r="J143" s="832" t="s">
        <v>1425</v>
      </c>
      <c r="K143" s="832" t="s">
        <v>1426</v>
      </c>
      <c r="L143" s="835">
        <v>35.130000000000003</v>
      </c>
      <c r="M143" s="835">
        <v>562.08000000000004</v>
      </c>
      <c r="N143" s="832">
        <v>16</v>
      </c>
      <c r="O143" s="836">
        <v>11</v>
      </c>
      <c r="P143" s="835">
        <v>562.08000000000004</v>
      </c>
      <c r="Q143" s="837">
        <v>1</v>
      </c>
      <c r="R143" s="832">
        <v>16</v>
      </c>
      <c r="S143" s="837">
        <v>1</v>
      </c>
      <c r="T143" s="836">
        <v>11</v>
      </c>
      <c r="U143" s="838">
        <v>1</v>
      </c>
    </row>
    <row r="144" spans="1:21" ht="14.4" customHeight="1" x14ac:dyDescent="0.3">
      <c r="A144" s="831">
        <v>31</v>
      </c>
      <c r="B144" s="832" t="s">
        <v>1383</v>
      </c>
      <c r="C144" s="832" t="s">
        <v>1389</v>
      </c>
      <c r="D144" s="833" t="s">
        <v>2163</v>
      </c>
      <c r="E144" s="834" t="s">
        <v>1399</v>
      </c>
      <c r="F144" s="832" t="s">
        <v>1386</v>
      </c>
      <c r="G144" s="832" t="s">
        <v>1423</v>
      </c>
      <c r="H144" s="832" t="s">
        <v>579</v>
      </c>
      <c r="I144" s="832" t="s">
        <v>1641</v>
      </c>
      <c r="J144" s="832" t="s">
        <v>1425</v>
      </c>
      <c r="K144" s="832" t="s">
        <v>1642</v>
      </c>
      <c r="L144" s="835">
        <v>24.77</v>
      </c>
      <c r="M144" s="835">
        <v>24.77</v>
      </c>
      <c r="N144" s="832">
        <v>1</v>
      </c>
      <c r="O144" s="836">
        <v>1</v>
      </c>
      <c r="P144" s="835"/>
      <c r="Q144" s="837">
        <v>0</v>
      </c>
      <c r="R144" s="832"/>
      <c r="S144" s="837">
        <v>0</v>
      </c>
      <c r="T144" s="836"/>
      <c r="U144" s="838">
        <v>0</v>
      </c>
    </row>
    <row r="145" spans="1:21" ht="14.4" customHeight="1" x14ac:dyDescent="0.3">
      <c r="A145" s="831">
        <v>31</v>
      </c>
      <c r="B145" s="832" t="s">
        <v>1383</v>
      </c>
      <c r="C145" s="832" t="s">
        <v>1389</v>
      </c>
      <c r="D145" s="833" t="s">
        <v>2163</v>
      </c>
      <c r="E145" s="834" t="s">
        <v>1399</v>
      </c>
      <c r="F145" s="832" t="s">
        <v>1386</v>
      </c>
      <c r="G145" s="832" t="s">
        <v>1423</v>
      </c>
      <c r="H145" s="832" t="s">
        <v>579</v>
      </c>
      <c r="I145" s="832" t="s">
        <v>1643</v>
      </c>
      <c r="J145" s="832" t="s">
        <v>1425</v>
      </c>
      <c r="K145" s="832" t="s">
        <v>1644</v>
      </c>
      <c r="L145" s="835">
        <v>38.24</v>
      </c>
      <c r="M145" s="835">
        <v>191.2</v>
      </c>
      <c r="N145" s="832">
        <v>5</v>
      </c>
      <c r="O145" s="836">
        <v>5</v>
      </c>
      <c r="P145" s="835">
        <v>114.72</v>
      </c>
      <c r="Q145" s="837">
        <v>0.6</v>
      </c>
      <c r="R145" s="832">
        <v>3</v>
      </c>
      <c r="S145" s="837">
        <v>0.6</v>
      </c>
      <c r="T145" s="836">
        <v>3</v>
      </c>
      <c r="U145" s="838">
        <v>0.6</v>
      </c>
    </row>
    <row r="146" spans="1:21" ht="14.4" customHeight="1" x14ac:dyDescent="0.3">
      <c r="A146" s="831">
        <v>31</v>
      </c>
      <c r="B146" s="832" t="s">
        <v>1383</v>
      </c>
      <c r="C146" s="832" t="s">
        <v>1389</v>
      </c>
      <c r="D146" s="833" t="s">
        <v>2163</v>
      </c>
      <c r="E146" s="834" t="s">
        <v>1399</v>
      </c>
      <c r="F146" s="832" t="s">
        <v>1386</v>
      </c>
      <c r="G146" s="832" t="s">
        <v>1427</v>
      </c>
      <c r="H146" s="832" t="s">
        <v>579</v>
      </c>
      <c r="I146" s="832" t="s">
        <v>1467</v>
      </c>
      <c r="J146" s="832" t="s">
        <v>1468</v>
      </c>
      <c r="K146" s="832" t="s">
        <v>1469</v>
      </c>
      <c r="L146" s="835">
        <v>199.5</v>
      </c>
      <c r="M146" s="835">
        <v>199.5</v>
      </c>
      <c r="N146" s="832">
        <v>1</v>
      </c>
      <c r="O146" s="836">
        <v>1</v>
      </c>
      <c r="P146" s="835">
        <v>199.5</v>
      </c>
      <c r="Q146" s="837">
        <v>1</v>
      </c>
      <c r="R146" s="832">
        <v>1</v>
      </c>
      <c r="S146" s="837">
        <v>1</v>
      </c>
      <c r="T146" s="836">
        <v>1</v>
      </c>
      <c r="U146" s="838">
        <v>1</v>
      </c>
    </row>
    <row r="147" spans="1:21" ht="14.4" customHeight="1" x14ac:dyDescent="0.3">
      <c r="A147" s="831">
        <v>31</v>
      </c>
      <c r="B147" s="832" t="s">
        <v>1383</v>
      </c>
      <c r="C147" s="832" t="s">
        <v>1389</v>
      </c>
      <c r="D147" s="833" t="s">
        <v>2163</v>
      </c>
      <c r="E147" s="834" t="s">
        <v>1399</v>
      </c>
      <c r="F147" s="832" t="s">
        <v>1386</v>
      </c>
      <c r="G147" s="832" t="s">
        <v>1427</v>
      </c>
      <c r="H147" s="832" t="s">
        <v>579</v>
      </c>
      <c r="I147" s="832" t="s">
        <v>1645</v>
      </c>
      <c r="J147" s="832" t="s">
        <v>1646</v>
      </c>
      <c r="K147" s="832" t="s">
        <v>1647</v>
      </c>
      <c r="L147" s="835">
        <v>2296.87</v>
      </c>
      <c r="M147" s="835">
        <v>4593.74</v>
      </c>
      <c r="N147" s="832">
        <v>2</v>
      </c>
      <c r="O147" s="836">
        <v>2</v>
      </c>
      <c r="P147" s="835">
        <v>4593.74</v>
      </c>
      <c r="Q147" s="837">
        <v>1</v>
      </c>
      <c r="R147" s="832">
        <v>2</v>
      </c>
      <c r="S147" s="837">
        <v>1</v>
      </c>
      <c r="T147" s="836">
        <v>2</v>
      </c>
      <c r="U147" s="838">
        <v>1</v>
      </c>
    </row>
    <row r="148" spans="1:21" ht="14.4" customHeight="1" x14ac:dyDescent="0.3">
      <c r="A148" s="831">
        <v>31</v>
      </c>
      <c r="B148" s="832" t="s">
        <v>1383</v>
      </c>
      <c r="C148" s="832" t="s">
        <v>1389</v>
      </c>
      <c r="D148" s="833" t="s">
        <v>2163</v>
      </c>
      <c r="E148" s="834" t="s">
        <v>1399</v>
      </c>
      <c r="F148" s="832" t="s">
        <v>1386</v>
      </c>
      <c r="G148" s="832" t="s">
        <v>1427</v>
      </c>
      <c r="H148" s="832" t="s">
        <v>579</v>
      </c>
      <c r="I148" s="832" t="s">
        <v>1648</v>
      </c>
      <c r="J148" s="832" t="s">
        <v>1649</v>
      </c>
      <c r="K148" s="832" t="s">
        <v>1650</v>
      </c>
      <c r="L148" s="835">
        <v>320.25</v>
      </c>
      <c r="M148" s="835">
        <v>320.25</v>
      </c>
      <c r="N148" s="832">
        <v>1</v>
      </c>
      <c r="O148" s="836">
        <v>1</v>
      </c>
      <c r="P148" s="835">
        <v>320.25</v>
      </c>
      <c r="Q148" s="837">
        <v>1</v>
      </c>
      <c r="R148" s="832">
        <v>1</v>
      </c>
      <c r="S148" s="837">
        <v>1</v>
      </c>
      <c r="T148" s="836">
        <v>1</v>
      </c>
      <c r="U148" s="838">
        <v>1</v>
      </c>
    </row>
    <row r="149" spans="1:21" ht="14.4" customHeight="1" x14ac:dyDescent="0.3">
      <c r="A149" s="831">
        <v>31</v>
      </c>
      <c r="B149" s="832" t="s">
        <v>1383</v>
      </c>
      <c r="C149" s="832" t="s">
        <v>1389</v>
      </c>
      <c r="D149" s="833" t="s">
        <v>2163</v>
      </c>
      <c r="E149" s="834" t="s">
        <v>1399</v>
      </c>
      <c r="F149" s="832" t="s">
        <v>1386</v>
      </c>
      <c r="G149" s="832" t="s">
        <v>1427</v>
      </c>
      <c r="H149" s="832" t="s">
        <v>579</v>
      </c>
      <c r="I149" s="832" t="s">
        <v>1651</v>
      </c>
      <c r="J149" s="832" t="s">
        <v>1652</v>
      </c>
      <c r="K149" s="832" t="s">
        <v>1653</v>
      </c>
      <c r="L149" s="835">
        <v>1575</v>
      </c>
      <c r="M149" s="835">
        <v>6300</v>
      </c>
      <c r="N149" s="832">
        <v>4</v>
      </c>
      <c r="O149" s="836">
        <v>4</v>
      </c>
      <c r="P149" s="835">
        <v>6300</v>
      </c>
      <c r="Q149" s="837">
        <v>1</v>
      </c>
      <c r="R149" s="832">
        <v>4</v>
      </c>
      <c r="S149" s="837">
        <v>1</v>
      </c>
      <c r="T149" s="836">
        <v>4</v>
      </c>
      <c r="U149" s="838">
        <v>1</v>
      </c>
    </row>
    <row r="150" spans="1:21" ht="14.4" customHeight="1" x14ac:dyDescent="0.3">
      <c r="A150" s="831">
        <v>31</v>
      </c>
      <c r="B150" s="832" t="s">
        <v>1383</v>
      </c>
      <c r="C150" s="832" t="s">
        <v>1389</v>
      </c>
      <c r="D150" s="833" t="s">
        <v>2163</v>
      </c>
      <c r="E150" s="834" t="s">
        <v>1399</v>
      </c>
      <c r="F150" s="832" t="s">
        <v>1386</v>
      </c>
      <c r="G150" s="832" t="s">
        <v>1427</v>
      </c>
      <c r="H150" s="832" t="s">
        <v>579</v>
      </c>
      <c r="I150" s="832" t="s">
        <v>1515</v>
      </c>
      <c r="J150" s="832" t="s">
        <v>1477</v>
      </c>
      <c r="K150" s="832" t="s">
        <v>1516</v>
      </c>
      <c r="L150" s="835">
        <v>58.5</v>
      </c>
      <c r="M150" s="835">
        <v>234</v>
      </c>
      <c r="N150" s="832">
        <v>4</v>
      </c>
      <c r="O150" s="836">
        <v>3</v>
      </c>
      <c r="P150" s="835">
        <v>234</v>
      </c>
      <c r="Q150" s="837">
        <v>1</v>
      </c>
      <c r="R150" s="832">
        <v>4</v>
      </c>
      <c r="S150" s="837">
        <v>1</v>
      </c>
      <c r="T150" s="836">
        <v>3</v>
      </c>
      <c r="U150" s="838">
        <v>1</v>
      </c>
    </row>
    <row r="151" spans="1:21" ht="14.4" customHeight="1" x14ac:dyDescent="0.3">
      <c r="A151" s="831">
        <v>31</v>
      </c>
      <c r="B151" s="832" t="s">
        <v>1383</v>
      </c>
      <c r="C151" s="832" t="s">
        <v>1389</v>
      </c>
      <c r="D151" s="833" t="s">
        <v>2163</v>
      </c>
      <c r="E151" s="834" t="s">
        <v>1399</v>
      </c>
      <c r="F151" s="832" t="s">
        <v>1386</v>
      </c>
      <c r="G151" s="832" t="s">
        <v>1427</v>
      </c>
      <c r="H151" s="832" t="s">
        <v>579</v>
      </c>
      <c r="I151" s="832" t="s">
        <v>1473</v>
      </c>
      <c r="J151" s="832" t="s">
        <v>1474</v>
      </c>
      <c r="K151" s="832" t="s">
        <v>1475</v>
      </c>
      <c r="L151" s="835">
        <v>971.25</v>
      </c>
      <c r="M151" s="835">
        <v>1942.5</v>
      </c>
      <c r="N151" s="832">
        <v>2</v>
      </c>
      <c r="O151" s="836">
        <v>2</v>
      </c>
      <c r="P151" s="835">
        <v>971.25</v>
      </c>
      <c r="Q151" s="837">
        <v>0.5</v>
      </c>
      <c r="R151" s="832">
        <v>1</v>
      </c>
      <c r="S151" s="837">
        <v>0.5</v>
      </c>
      <c r="T151" s="836">
        <v>1</v>
      </c>
      <c r="U151" s="838">
        <v>0.5</v>
      </c>
    </row>
    <row r="152" spans="1:21" ht="14.4" customHeight="1" x14ac:dyDescent="0.3">
      <c r="A152" s="831">
        <v>31</v>
      </c>
      <c r="B152" s="832" t="s">
        <v>1383</v>
      </c>
      <c r="C152" s="832" t="s">
        <v>1389</v>
      </c>
      <c r="D152" s="833" t="s">
        <v>2163</v>
      </c>
      <c r="E152" s="834" t="s">
        <v>1399</v>
      </c>
      <c r="F152" s="832" t="s">
        <v>1386</v>
      </c>
      <c r="G152" s="832" t="s">
        <v>1427</v>
      </c>
      <c r="H152" s="832" t="s">
        <v>579</v>
      </c>
      <c r="I152" s="832" t="s">
        <v>1654</v>
      </c>
      <c r="J152" s="832" t="s">
        <v>1655</v>
      </c>
      <c r="K152" s="832" t="s">
        <v>1656</v>
      </c>
      <c r="L152" s="835">
        <v>250</v>
      </c>
      <c r="M152" s="835">
        <v>250</v>
      </c>
      <c r="N152" s="832">
        <v>1</v>
      </c>
      <c r="O152" s="836">
        <v>1</v>
      </c>
      <c r="P152" s="835">
        <v>250</v>
      </c>
      <c r="Q152" s="837">
        <v>1</v>
      </c>
      <c r="R152" s="832">
        <v>1</v>
      </c>
      <c r="S152" s="837">
        <v>1</v>
      </c>
      <c r="T152" s="836">
        <v>1</v>
      </c>
      <c r="U152" s="838">
        <v>1</v>
      </c>
    </row>
    <row r="153" spans="1:21" ht="14.4" customHeight="1" x14ac:dyDescent="0.3">
      <c r="A153" s="831">
        <v>31</v>
      </c>
      <c r="B153" s="832" t="s">
        <v>1383</v>
      </c>
      <c r="C153" s="832" t="s">
        <v>1389</v>
      </c>
      <c r="D153" s="833" t="s">
        <v>2163</v>
      </c>
      <c r="E153" s="834" t="s">
        <v>1399</v>
      </c>
      <c r="F153" s="832" t="s">
        <v>1386</v>
      </c>
      <c r="G153" s="832" t="s">
        <v>1427</v>
      </c>
      <c r="H153" s="832" t="s">
        <v>579</v>
      </c>
      <c r="I153" s="832" t="s">
        <v>1560</v>
      </c>
      <c r="J153" s="832" t="s">
        <v>1561</v>
      </c>
      <c r="K153" s="832" t="s">
        <v>1562</v>
      </c>
      <c r="L153" s="835">
        <v>349.12</v>
      </c>
      <c r="M153" s="835">
        <v>349.12</v>
      </c>
      <c r="N153" s="832">
        <v>1</v>
      </c>
      <c r="O153" s="836">
        <v>1</v>
      </c>
      <c r="P153" s="835">
        <v>349.12</v>
      </c>
      <c r="Q153" s="837">
        <v>1</v>
      </c>
      <c r="R153" s="832">
        <v>1</v>
      </c>
      <c r="S153" s="837">
        <v>1</v>
      </c>
      <c r="T153" s="836">
        <v>1</v>
      </c>
      <c r="U153" s="838">
        <v>1</v>
      </c>
    </row>
    <row r="154" spans="1:21" ht="14.4" customHeight="1" x14ac:dyDescent="0.3">
      <c r="A154" s="831">
        <v>31</v>
      </c>
      <c r="B154" s="832" t="s">
        <v>1383</v>
      </c>
      <c r="C154" s="832" t="s">
        <v>1389</v>
      </c>
      <c r="D154" s="833" t="s">
        <v>2163</v>
      </c>
      <c r="E154" s="834" t="s">
        <v>1399</v>
      </c>
      <c r="F154" s="832" t="s">
        <v>1386</v>
      </c>
      <c r="G154" s="832" t="s">
        <v>1427</v>
      </c>
      <c r="H154" s="832" t="s">
        <v>579</v>
      </c>
      <c r="I154" s="832" t="s">
        <v>1563</v>
      </c>
      <c r="J154" s="832" t="s">
        <v>1564</v>
      </c>
      <c r="K154" s="832" t="s">
        <v>1565</v>
      </c>
      <c r="L154" s="835">
        <v>350</v>
      </c>
      <c r="M154" s="835">
        <v>2450</v>
      </c>
      <c r="N154" s="832">
        <v>7</v>
      </c>
      <c r="O154" s="836">
        <v>7</v>
      </c>
      <c r="P154" s="835">
        <v>1750</v>
      </c>
      <c r="Q154" s="837">
        <v>0.7142857142857143</v>
      </c>
      <c r="R154" s="832">
        <v>5</v>
      </c>
      <c r="S154" s="837">
        <v>0.7142857142857143</v>
      </c>
      <c r="T154" s="836">
        <v>5</v>
      </c>
      <c r="U154" s="838">
        <v>0.7142857142857143</v>
      </c>
    </row>
    <row r="155" spans="1:21" ht="14.4" customHeight="1" x14ac:dyDescent="0.3">
      <c r="A155" s="831">
        <v>31</v>
      </c>
      <c r="B155" s="832" t="s">
        <v>1383</v>
      </c>
      <c r="C155" s="832" t="s">
        <v>1389</v>
      </c>
      <c r="D155" s="833" t="s">
        <v>2163</v>
      </c>
      <c r="E155" s="834" t="s">
        <v>1399</v>
      </c>
      <c r="F155" s="832" t="s">
        <v>1386</v>
      </c>
      <c r="G155" s="832" t="s">
        <v>1427</v>
      </c>
      <c r="H155" s="832" t="s">
        <v>579</v>
      </c>
      <c r="I155" s="832" t="s">
        <v>1657</v>
      </c>
      <c r="J155" s="832" t="s">
        <v>1658</v>
      </c>
      <c r="K155" s="832" t="s">
        <v>1659</v>
      </c>
      <c r="L155" s="835">
        <v>336.5</v>
      </c>
      <c r="M155" s="835">
        <v>336.5</v>
      </c>
      <c r="N155" s="832">
        <v>1</v>
      </c>
      <c r="O155" s="836">
        <v>1</v>
      </c>
      <c r="P155" s="835">
        <v>336.5</v>
      </c>
      <c r="Q155" s="837">
        <v>1</v>
      </c>
      <c r="R155" s="832">
        <v>1</v>
      </c>
      <c r="S155" s="837">
        <v>1</v>
      </c>
      <c r="T155" s="836">
        <v>1</v>
      </c>
      <c r="U155" s="838">
        <v>1</v>
      </c>
    </row>
    <row r="156" spans="1:21" ht="14.4" customHeight="1" x14ac:dyDescent="0.3">
      <c r="A156" s="831">
        <v>31</v>
      </c>
      <c r="B156" s="832" t="s">
        <v>1383</v>
      </c>
      <c r="C156" s="832" t="s">
        <v>1389</v>
      </c>
      <c r="D156" s="833" t="s">
        <v>2163</v>
      </c>
      <c r="E156" s="834" t="s">
        <v>1399</v>
      </c>
      <c r="F156" s="832" t="s">
        <v>1386</v>
      </c>
      <c r="G156" s="832" t="s">
        <v>1427</v>
      </c>
      <c r="H156" s="832" t="s">
        <v>579</v>
      </c>
      <c r="I156" s="832" t="s">
        <v>1431</v>
      </c>
      <c r="J156" s="832" t="s">
        <v>1432</v>
      </c>
      <c r="K156" s="832" t="s">
        <v>1433</v>
      </c>
      <c r="L156" s="835">
        <v>1000</v>
      </c>
      <c r="M156" s="835">
        <v>1000</v>
      </c>
      <c r="N156" s="832">
        <v>1</v>
      </c>
      <c r="O156" s="836">
        <v>1</v>
      </c>
      <c r="P156" s="835">
        <v>1000</v>
      </c>
      <c r="Q156" s="837">
        <v>1</v>
      </c>
      <c r="R156" s="832">
        <v>1</v>
      </c>
      <c r="S156" s="837">
        <v>1</v>
      </c>
      <c r="T156" s="836">
        <v>1</v>
      </c>
      <c r="U156" s="838">
        <v>1</v>
      </c>
    </row>
    <row r="157" spans="1:21" ht="14.4" customHeight="1" x14ac:dyDescent="0.3">
      <c r="A157" s="831">
        <v>31</v>
      </c>
      <c r="B157" s="832" t="s">
        <v>1383</v>
      </c>
      <c r="C157" s="832" t="s">
        <v>1389</v>
      </c>
      <c r="D157" s="833" t="s">
        <v>2163</v>
      </c>
      <c r="E157" s="834" t="s">
        <v>1399</v>
      </c>
      <c r="F157" s="832" t="s">
        <v>1386</v>
      </c>
      <c r="G157" s="832" t="s">
        <v>1427</v>
      </c>
      <c r="H157" s="832" t="s">
        <v>579</v>
      </c>
      <c r="I157" s="832" t="s">
        <v>1660</v>
      </c>
      <c r="J157" s="832" t="s">
        <v>1661</v>
      </c>
      <c r="K157" s="832" t="s">
        <v>1662</v>
      </c>
      <c r="L157" s="835">
        <v>750</v>
      </c>
      <c r="M157" s="835">
        <v>3000</v>
      </c>
      <c r="N157" s="832">
        <v>4</v>
      </c>
      <c r="O157" s="836">
        <v>4</v>
      </c>
      <c r="P157" s="835">
        <v>2250</v>
      </c>
      <c r="Q157" s="837">
        <v>0.75</v>
      </c>
      <c r="R157" s="832">
        <v>3</v>
      </c>
      <c r="S157" s="837">
        <v>0.75</v>
      </c>
      <c r="T157" s="836">
        <v>3</v>
      </c>
      <c r="U157" s="838">
        <v>0.75</v>
      </c>
    </row>
    <row r="158" spans="1:21" ht="14.4" customHeight="1" x14ac:dyDescent="0.3">
      <c r="A158" s="831">
        <v>31</v>
      </c>
      <c r="B158" s="832" t="s">
        <v>1383</v>
      </c>
      <c r="C158" s="832" t="s">
        <v>1389</v>
      </c>
      <c r="D158" s="833" t="s">
        <v>2163</v>
      </c>
      <c r="E158" s="834" t="s">
        <v>1399</v>
      </c>
      <c r="F158" s="832" t="s">
        <v>1386</v>
      </c>
      <c r="G158" s="832" t="s">
        <v>1427</v>
      </c>
      <c r="H158" s="832" t="s">
        <v>579</v>
      </c>
      <c r="I158" s="832" t="s">
        <v>1663</v>
      </c>
      <c r="J158" s="832" t="s">
        <v>1664</v>
      </c>
      <c r="K158" s="832"/>
      <c r="L158" s="835">
        <v>2200</v>
      </c>
      <c r="M158" s="835">
        <v>2200</v>
      </c>
      <c r="N158" s="832">
        <v>1</v>
      </c>
      <c r="O158" s="836">
        <v>1</v>
      </c>
      <c r="P158" s="835"/>
      <c r="Q158" s="837">
        <v>0</v>
      </c>
      <c r="R158" s="832"/>
      <c r="S158" s="837">
        <v>0</v>
      </c>
      <c r="T158" s="836"/>
      <c r="U158" s="838">
        <v>0</v>
      </c>
    </row>
    <row r="159" spans="1:21" ht="14.4" customHeight="1" x14ac:dyDescent="0.3">
      <c r="A159" s="831">
        <v>31</v>
      </c>
      <c r="B159" s="832" t="s">
        <v>1383</v>
      </c>
      <c r="C159" s="832" t="s">
        <v>1389</v>
      </c>
      <c r="D159" s="833" t="s">
        <v>2163</v>
      </c>
      <c r="E159" s="834" t="s">
        <v>1399</v>
      </c>
      <c r="F159" s="832" t="s">
        <v>1386</v>
      </c>
      <c r="G159" s="832" t="s">
        <v>1427</v>
      </c>
      <c r="H159" s="832" t="s">
        <v>579</v>
      </c>
      <c r="I159" s="832" t="s">
        <v>1665</v>
      </c>
      <c r="J159" s="832" t="s">
        <v>1666</v>
      </c>
      <c r="K159" s="832" t="s">
        <v>1667</v>
      </c>
      <c r="L159" s="835">
        <v>628</v>
      </c>
      <c r="M159" s="835">
        <v>628</v>
      </c>
      <c r="N159" s="832">
        <v>1</v>
      </c>
      <c r="O159" s="836">
        <v>1</v>
      </c>
      <c r="P159" s="835">
        <v>628</v>
      </c>
      <c r="Q159" s="837">
        <v>1</v>
      </c>
      <c r="R159" s="832">
        <v>1</v>
      </c>
      <c r="S159" s="837">
        <v>1</v>
      </c>
      <c r="T159" s="836">
        <v>1</v>
      </c>
      <c r="U159" s="838">
        <v>1</v>
      </c>
    </row>
    <row r="160" spans="1:21" ht="14.4" customHeight="1" x14ac:dyDescent="0.3">
      <c r="A160" s="831">
        <v>31</v>
      </c>
      <c r="B160" s="832" t="s">
        <v>1383</v>
      </c>
      <c r="C160" s="832" t="s">
        <v>1389</v>
      </c>
      <c r="D160" s="833" t="s">
        <v>2163</v>
      </c>
      <c r="E160" s="834" t="s">
        <v>1399</v>
      </c>
      <c r="F160" s="832" t="s">
        <v>1386</v>
      </c>
      <c r="G160" s="832" t="s">
        <v>1427</v>
      </c>
      <c r="H160" s="832" t="s">
        <v>579</v>
      </c>
      <c r="I160" s="832" t="s">
        <v>1668</v>
      </c>
      <c r="J160" s="832" t="s">
        <v>1669</v>
      </c>
      <c r="K160" s="832" t="s">
        <v>1670</v>
      </c>
      <c r="L160" s="835">
        <v>1000</v>
      </c>
      <c r="M160" s="835">
        <v>1000</v>
      </c>
      <c r="N160" s="832">
        <v>1</v>
      </c>
      <c r="O160" s="836">
        <v>1</v>
      </c>
      <c r="P160" s="835"/>
      <c r="Q160" s="837">
        <v>0</v>
      </c>
      <c r="R160" s="832"/>
      <c r="S160" s="837">
        <v>0</v>
      </c>
      <c r="T160" s="836"/>
      <c r="U160" s="838">
        <v>0</v>
      </c>
    </row>
    <row r="161" spans="1:21" ht="14.4" customHeight="1" x14ac:dyDescent="0.3">
      <c r="A161" s="831">
        <v>31</v>
      </c>
      <c r="B161" s="832" t="s">
        <v>1383</v>
      </c>
      <c r="C161" s="832" t="s">
        <v>1389</v>
      </c>
      <c r="D161" s="833" t="s">
        <v>2163</v>
      </c>
      <c r="E161" s="834" t="s">
        <v>1399</v>
      </c>
      <c r="F161" s="832" t="s">
        <v>1386</v>
      </c>
      <c r="G161" s="832" t="s">
        <v>1427</v>
      </c>
      <c r="H161" s="832" t="s">
        <v>579</v>
      </c>
      <c r="I161" s="832" t="s">
        <v>1671</v>
      </c>
      <c r="J161" s="832" t="s">
        <v>1672</v>
      </c>
      <c r="K161" s="832" t="s">
        <v>1673</v>
      </c>
      <c r="L161" s="835">
        <v>250</v>
      </c>
      <c r="M161" s="835">
        <v>500</v>
      </c>
      <c r="N161" s="832">
        <v>2</v>
      </c>
      <c r="O161" s="836">
        <v>2</v>
      </c>
      <c r="P161" s="835"/>
      <c r="Q161" s="837">
        <v>0</v>
      </c>
      <c r="R161" s="832"/>
      <c r="S161" s="837">
        <v>0</v>
      </c>
      <c r="T161" s="836"/>
      <c r="U161" s="838">
        <v>0</v>
      </c>
    </row>
    <row r="162" spans="1:21" ht="14.4" customHeight="1" x14ac:dyDescent="0.3">
      <c r="A162" s="831">
        <v>31</v>
      </c>
      <c r="B162" s="832" t="s">
        <v>1383</v>
      </c>
      <c r="C162" s="832" t="s">
        <v>1389</v>
      </c>
      <c r="D162" s="833" t="s">
        <v>2163</v>
      </c>
      <c r="E162" s="834" t="s">
        <v>1399</v>
      </c>
      <c r="F162" s="832" t="s">
        <v>1386</v>
      </c>
      <c r="G162" s="832" t="s">
        <v>1427</v>
      </c>
      <c r="H162" s="832" t="s">
        <v>579</v>
      </c>
      <c r="I162" s="832" t="s">
        <v>1674</v>
      </c>
      <c r="J162" s="832" t="s">
        <v>1675</v>
      </c>
      <c r="K162" s="832" t="s">
        <v>1676</v>
      </c>
      <c r="L162" s="835">
        <v>300</v>
      </c>
      <c r="M162" s="835">
        <v>300</v>
      </c>
      <c r="N162" s="832">
        <v>1</v>
      </c>
      <c r="O162" s="836">
        <v>1</v>
      </c>
      <c r="P162" s="835"/>
      <c r="Q162" s="837">
        <v>0</v>
      </c>
      <c r="R162" s="832"/>
      <c r="S162" s="837">
        <v>0</v>
      </c>
      <c r="T162" s="836"/>
      <c r="U162" s="838">
        <v>0</v>
      </c>
    </row>
    <row r="163" spans="1:21" ht="14.4" customHeight="1" x14ac:dyDescent="0.3">
      <c r="A163" s="831">
        <v>31</v>
      </c>
      <c r="B163" s="832" t="s">
        <v>1383</v>
      </c>
      <c r="C163" s="832" t="s">
        <v>1389</v>
      </c>
      <c r="D163" s="833" t="s">
        <v>2163</v>
      </c>
      <c r="E163" s="834" t="s">
        <v>1399</v>
      </c>
      <c r="F163" s="832" t="s">
        <v>1386</v>
      </c>
      <c r="G163" s="832" t="s">
        <v>1427</v>
      </c>
      <c r="H163" s="832" t="s">
        <v>579</v>
      </c>
      <c r="I163" s="832" t="s">
        <v>1677</v>
      </c>
      <c r="J163" s="832" t="s">
        <v>1678</v>
      </c>
      <c r="K163" s="832" t="s">
        <v>1679</v>
      </c>
      <c r="L163" s="835">
        <v>543.55999999999995</v>
      </c>
      <c r="M163" s="835">
        <v>543.55999999999995</v>
      </c>
      <c r="N163" s="832">
        <v>1</v>
      </c>
      <c r="O163" s="836">
        <v>1</v>
      </c>
      <c r="P163" s="835"/>
      <c r="Q163" s="837">
        <v>0</v>
      </c>
      <c r="R163" s="832"/>
      <c r="S163" s="837">
        <v>0</v>
      </c>
      <c r="T163" s="836"/>
      <c r="U163" s="838">
        <v>0</v>
      </c>
    </row>
    <row r="164" spans="1:21" ht="14.4" customHeight="1" x14ac:dyDescent="0.3">
      <c r="A164" s="831">
        <v>31</v>
      </c>
      <c r="B164" s="832" t="s">
        <v>1383</v>
      </c>
      <c r="C164" s="832" t="s">
        <v>1389</v>
      </c>
      <c r="D164" s="833" t="s">
        <v>2163</v>
      </c>
      <c r="E164" s="834" t="s">
        <v>1399</v>
      </c>
      <c r="F164" s="832" t="s">
        <v>1386</v>
      </c>
      <c r="G164" s="832" t="s">
        <v>1434</v>
      </c>
      <c r="H164" s="832" t="s">
        <v>579</v>
      </c>
      <c r="I164" s="832" t="s">
        <v>1569</v>
      </c>
      <c r="J164" s="832" t="s">
        <v>1570</v>
      </c>
      <c r="K164" s="832" t="s">
        <v>1571</v>
      </c>
      <c r="L164" s="835">
        <v>260</v>
      </c>
      <c r="M164" s="835">
        <v>2080</v>
      </c>
      <c r="N164" s="832">
        <v>8</v>
      </c>
      <c r="O164" s="836">
        <v>4</v>
      </c>
      <c r="P164" s="835">
        <v>2080</v>
      </c>
      <c r="Q164" s="837">
        <v>1</v>
      </c>
      <c r="R164" s="832">
        <v>8</v>
      </c>
      <c r="S164" s="837">
        <v>1</v>
      </c>
      <c r="T164" s="836">
        <v>4</v>
      </c>
      <c r="U164" s="838">
        <v>1</v>
      </c>
    </row>
    <row r="165" spans="1:21" ht="14.4" customHeight="1" x14ac:dyDescent="0.3">
      <c r="A165" s="831">
        <v>31</v>
      </c>
      <c r="B165" s="832" t="s">
        <v>1383</v>
      </c>
      <c r="C165" s="832" t="s">
        <v>1389</v>
      </c>
      <c r="D165" s="833" t="s">
        <v>2163</v>
      </c>
      <c r="E165" s="834" t="s">
        <v>1399</v>
      </c>
      <c r="F165" s="832" t="s">
        <v>1386</v>
      </c>
      <c r="G165" s="832" t="s">
        <v>1680</v>
      </c>
      <c r="H165" s="832" t="s">
        <v>579</v>
      </c>
      <c r="I165" s="832" t="s">
        <v>1681</v>
      </c>
      <c r="J165" s="832" t="s">
        <v>1682</v>
      </c>
      <c r="K165" s="832" t="s">
        <v>1683</v>
      </c>
      <c r="L165" s="835">
        <v>553.15</v>
      </c>
      <c r="M165" s="835">
        <v>7190.95</v>
      </c>
      <c r="N165" s="832">
        <v>13</v>
      </c>
      <c r="O165" s="836">
        <v>5</v>
      </c>
      <c r="P165" s="835">
        <v>7190.95</v>
      </c>
      <c r="Q165" s="837">
        <v>1</v>
      </c>
      <c r="R165" s="832">
        <v>13</v>
      </c>
      <c r="S165" s="837">
        <v>1</v>
      </c>
      <c r="T165" s="836">
        <v>5</v>
      </c>
      <c r="U165" s="838">
        <v>1</v>
      </c>
    </row>
    <row r="166" spans="1:21" ht="14.4" customHeight="1" x14ac:dyDescent="0.3">
      <c r="A166" s="831">
        <v>31</v>
      </c>
      <c r="B166" s="832" t="s">
        <v>1383</v>
      </c>
      <c r="C166" s="832" t="s">
        <v>1389</v>
      </c>
      <c r="D166" s="833" t="s">
        <v>2163</v>
      </c>
      <c r="E166" s="834" t="s">
        <v>1399</v>
      </c>
      <c r="F166" s="832" t="s">
        <v>1386</v>
      </c>
      <c r="G166" s="832" t="s">
        <v>1680</v>
      </c>
      <c r="H166" s="832" t="s">
        <v>579</v>
      </c>
      <c r="I166" s="832" t="s">
        <v>1684</v>
      </c>
      <c r="J166" s="832" t="s">
        <v>1685</v>
      </c>
      <c r="K166" s="832" t="s">
        <v>1686</v>
      </c>
      <c r="L166" s="835">
        <v>1659.44</v>
      </c>
      <c r="M166" s="835">
        <v>9956.6400000000012</v>
      </c>
      <c r="N166" s="832">
        <v>6</v>
      </c>
      <c r="O166" s="836">
        <v>6</v>
      </c>
      <c r="P166" s="835">
        <v>8297.2000000000007</v>
      </c>
      <c r="Q166" s="837">
        <v>0.83333333333333326</v>
      </c>
      <c r="R166" s="832">
        <v>5</v>
      </c>
      <c r="S166" s="837">
        <v>0.83333333333333337</v>
      </c>
      <c r="T166" s="836">
        <v>5</v>
      </c>
      <c r="U166" s="838">
        <v>0.83333333333333337</v>
      </c>
    </row>
    <row r="167" spans="1:21" ht="14.4" customHeight="1" x14ac:dyDescent="0.3">
      <c r="A167" s="831">
        <v>31</v>
      </c>
      <c r="B167" s="832" t="s">
        <v>1383</v>
      </c>
      <c r="C167" s="832" t="s">
        <v>1389</v>
      </c>
      <c r="D167" s="833" t="s">
        <v>2163</v>
      </c>
      <c r="E167" s="834" t="s">
        <v>1400</v>
      </c>
      <c r="F167" s="832" t="s">
        <v>1384</v>
      </c>
      <c r="G167" s="832" t="s">
        <v>1584</v>
      </c>
      <c r="H167" s="832" t="s">
        <v>579</v>
      </c>
      <c r="I167" s="832" t="s">
        <v>1687</v>
      </c>
      <c r="J167" s="832" t="s">
        <v>992</v>
      </c>
      <c r="K167" s="832" t="s">
        <v>1688</v>
      </c>
      <c r="L167" s="835">
        <v>64.56</v>
      </c>
      <c r="M167" s="835">
        <v>64.56</v>
      </c>
      <c r="N167" s="832">
        <v>1</v>
      </c>
      <c r="O167" s="836">
        <v>1</v>
      </c>
      <c r="P167" s="835"/>
      <c r="Q167" s="837">
        <v>0</v>
      </c>
      <c r="R167" s="832"/>
      <c r="S167" s="837">
        <v>0</v>
      </c>
      <c r="T167" s="836"/>
      <c r="U167" s="838">
        <v>0</v>
      </c>
    </row>
    <row r="168" spans="1:21" ht="14.4" customHeight="1" x14ac:dyDescent="0.3">
      <c r="A168" s="831">
        <v>31</v>
      </c>
      <c r="B168" s="832" t="s">
        <v>1383</v>
      </c>
      <c r="C168" s="832" t="s">
        <v>1389</v>
      </c>
      <c r="D168" s="833" t="s">
        <v>2163</v>
      </c>
      <c r="E168" s="834" t="s">
        <v>1400</v>
      </c>
      <c r="F168" s="832" t="s">
        <v>1384</v>
      </c>
      <c r="G168" s="832" t="s">
        <v>1584</v>
      </c>
      <c r="H168" s="832" t="s">
        <v>579</v>
      </c>
      <c r="I168" s="832" t="s">
        <v>1689</v>
      </c>
      <c r="J168" s="832" t="s">
        <v>992</v>
      </c>
      <c r="K168" s="832" t="s">
        <v>1690</v>
      </c>
      <c r="L168" s="835">
        <v>161.4</v>
      </c>
      <c r="M168" s="835">
        <v>161.4</v>
      </c>
      <c r="N168" s="832">
        <v>1</v>
      </c>
      <c r="O168" s="836">
        <v>0.5</v>
      </c>
      <c r="P168" s="835">
        <v>161.4</v>
      </c>
      <c r="Q168" s="837">
        <v>1</v>
      </c>
      <c r="R168" s="832">
        <v>1</v>
      </c>
      <c r="S168" s="837">
        <v>1</v>
      </c>
      <c r="T168" s="836">
        <v>0.5</v>
      </c>
      <c r="U168" s="838">
        <v>1</v>
      </c>
    </row>
    <row r="169" spans="1:21" ht="14.4" customHeight="1" x14ac:dyDescent="0.3">
      <c r="A169" s="831">
        <v>31</v>
      </c>
      <c r="B169" s="832" t="s">
        <v>1383</v>
      </c>
      <c r="C169" s="832" t="s">
        <v>1389</v>
      </c>
      <c r="D169" s="833" t="s">
        <v>2163</v>
      </c>
      <c r="E169" s="834" t="s">
        <v>1400</v>
      </c>
      <c r="F169" s="832" t="s">
        <v>1384</v>
      </c>
      <c r="G169" s="832" t="s">
        <v>1584</v>
      </c>
      <c r="H169" s="832" t="s">
        <v>579</v>
      </c>
      <c r="I169" s="832" t="s">
        <v>1691</v>
      </c>
      <c r="J169" s="832" t="s">
        <v>992</v>
      </c>
      <c r="K169" s="832" t="s">
        <v>1185</v>
      </c>
      <c r="L169" s="835">
        <v>322.8</v>
      </c>
      <c r="M169" s="835">
        <v>322.8</v>
      </c>
      <c r="N169" s="832">
        <v>1</v>
      </c>
      <c r="O169" s="836">
        <v>1</v>
      </c>
      <c r="P169" s="835">
        <v>322.8</v>
      </c>
      <c r="Q169" s="837">
        <v>1</v>
      </c>
      <c r="R169" s="832">
        <v>1</v>
      </c>
      <c r="S169" s="837">
        <v>1</v>
      </c>
      <c r="T169" s="836">
        <v>1</v>
      </c>
      <c r="U169" s="838">
        <v>1</v>
      </c>
    </row>
    <row r="170" spans="1:21" ht="14.4" customHeight="1" x14ac:dyDescent="0.3">
      <c r="A170" s="831">
        <v>31</v>
      </c>
      <c r="B170" s="832" t="s">
        <v>1383</v>
      </c>
      <c r="C170" s="832" t="s">
        <v>1389</v>
      </c>
      <c r="D170" s="833" t="s">
        <v>2163</v>
      </c>
      <c r="E170" s="834" t="s">
        <v>1400</v>
      </c>
      <c r="F170" s="832" t="s">
        <v>1384</v>
      </c>
      <c r="G170" s="832" t="s">
        <v>1692</v>
      </c>
      <c r="H170" s="832" t="s">
        <v>579</v>
      </c>
      <c r="I170" s="832" t="s">
        <v>1693</v>
      </c>
      <c r="J170" s="832" t="s">
        <v>1036</v>
      </c>
      <c r="K170" s="832" t="s">
        <v>1694</v>
      </c>
      <c r="L170" s="835">
        <v>107.27</v>
      </c>
      <c r="M170" s="835">
        <v>214.54</v>
      </c>
      <c r="N170" s="832">
        <v>2</v>
      </c>
      <c r="O170" s="836">
        <v>1</v>
      </c>
      <c r="P170" s="835">
        <v>214.54</v>
      </c>
      <c r="Q170" s="837">
        <v>1</v>
      </c>
      <c r="R170" s="832">
        <v>2</v>
      </c>
      <c r="S170" s="837">
        <v>1</v>
      </c>
      <c r="T170" s="836">
        <v>1</v>
      </c>
      <c r="U170" s="838">
        <v>1</v>
      </c>
    </row>
    <row r="171" spans="1:21" ht="14.4" customHeight="1" x14ac:dyDescent="0.3">
      <c r="A171" s="831">
        <v>31</v>
      </c>
      <c r="B171" s="832" t="s">
        <v>1383</v>
      </c>
      <c r="C171" s="832" t="s">
        <v>1389</v>
      </c>
      <c r="D171" s="833" t="s">
        <v>2163</v>
      </c>
      <c r="E171" s="834" t="s">
        <v>1400</v>
      </c>
      <c r="F171" s="832" t="s">
        <v>1384</v>
      </c>
      <c r="G171" s="832" t="s">
        <v>1417</v>
      </c>
      <c r="H171" s="832" t="s">
        <v>609</v>
      </c>
      <c r="I171" s="832" t="s">
        <v>1438</v>
      </c>
      <c r="J171" s="832" t="s">
        <v>718</v>
      </c>
      <c r="K171" s="832" t="s">
        <v>1165</v>
      </c>
      <c r="L171" s="835">
        <v>490.89</v>
      </c>
      <c r="M171" s="835">
        <v>4418.01</v>
      </c>
      <c r="N171" s="832">
        <v>9</v>
      </c>
      <c r="O171" s="836">
        <v>3</v>
      </c>
      <c r="P171" s="835">
        <v>1963.56</v>
      </c>
      <c r="Q171" s="837">
        <v>0.44444444444444442</v>
      </c>
      <c r="R171" s="832">
        <v>4</v>
      </c>
      <c r="S171" s="837">
        <v>0.44444444444444442</v>
      </c>
      <c r="T171" s="836">
        <v>1.5</v>
      </c>
      <c r="U171" s="838">
        <v>0.5</v>
      </c>
    </row>
    <row r="172" spans="1:21" ht="14.4" customHeight="1" x14ac:dyDescent="0.3">
      <c r="A172" s="831">
        <v>31</v>
      </c>
      <c r="B172" s="832" t="s">
        <v>1383</v>
      </c>
      <c r="C172" s="832" t="s">
        <v>1389</v>
      </c>
      <c r="D172" s="833" t="s">
        <v>2163</v>
      </c>
      <c r="E172" s="834" t="s">
        <v>1400</v>
      </c>
      <c r="F172" s="832" t="s">
        <v>1384</v>
      </c>
      <c r="G172" s="832" t="s">
        <v>1417</v>
      </c>
      <c r="H172" s="832" t="s">
        <v>609</v>
      </c>
      <c r="I172" s="832" t="s">
        <v>1418</v>
      </c>
      <c r="J172" s="832" t="s">
        <v>718</v>
      </c>
      <c r="K172" s="832" t="s">
        <v>1163</v>
      </c>
      <c r="L172" s="835">
        <v>736.33</v>
      </c>
      <c r="M172" s="835">
        <v>48597.780000000006</v>
      </c>
      <c r="N172" s="832">
        <v>66</v>
      </c>
      <c r="O172" s="836">
        <v>13.5</v>
      </c>
      <c r="P172" s="835">
        <v>29453.200000000004</v>
      </c>
      <c r="Q172" s="837">
        <v>0.60606060606060608</v>
      </c>
      <c r="R172" s="832">
        <v>40</v>
      </c>
      <c r="S172" s="837">
        <v>0.60606060606060608</v>
      </c>
      <c r="T172" s="836">
        <v>9</v>
      </c>
      <c r="U172" s="838">
        <v>0.66666666666666663</v>
      </c>
    </row>
    <row r="173" spans="1:21" ht="14.4" customHeight="1" x14ac:dyDescent="0.3">
      <c r="A173" s="831">
        <v>31</v>
      </c>
      <c r="B173" s="832" t="s">
        <v>1383</v>
      </c>
      <c r="C173" s="832" t="s">
        <v>1389</v>
      </c>
      <c r="D173" s="833" t="s">
        <v>2163</v>
      </c>
      <c r="E173" s="834" t="s">
        <v>1400</v>
      </c>
      <c r="F173" s="832" t="s">
        <v>1384</v>
      </c>
      <c r="G173" s="832" t="s">
        <v>1417</v>
      </c>
      <c r="H173" s="832" t="s">
        <v>609</v>
      </c>
      <c r="I173" s="832" t="s">
        <v>1488</v>
      </c>
      <c r="J173" s="832" t="s">
        <v>718</v>
      </c>
      <c r="K173" s="832" t="s">
        <v>1489</v>
      </c>
      <c r="L173" s="835">
        <v>923.74</v>
      </c>
      <c r="M173" s="835">
        <v>923.74</v>
      </c>
      <c r="N173" s="832">
        <v>1</v>
      </c>
      <c r="O173" s="836">
        <v>0.5</v>
      </c>
      <c r="P173" s="835"/>
      <c r="Q173" s="837">
        <v>0</v>
      </c>
      <c r="R173" s="832"/>
      <c r="S173" s="837">
        <v>0</v>
      </c>
      <c r="T173" s="836"/>
      <c r="U173" s="838">
        <v>0</v>
      </c>
    </row>
    <row r="174" spans="1:21" ht="14.4" customHeight="1" x14ac:dyDescent="0.3">
      <c r="A174" s="831">
        <v>31</v>
      </c>
      <c r="B174" s="832" t="s">
        <v>1383</v>
      </c>
      <c r="C174" s="832" t="s">
        <v>1389</v>
      </c>
      <c r="D174" s="833" t="s">
        <v>2163</v>
      </c>
      <c r="E174" s="834" t="s">
        <v>1400</v>
      </c>
      <c r="F174" s="832" t="s">
        <v>1384</v>
      </c>
      <c r="G174" s="832" t="s">
        <v>1449</v>
      </c>
      <c r="H174" s="832" t="s">
        <v>609</v>
      </c>
      <c r="I174" s="832" t="s">
        <v>1279</v>
      </c>
      <c r="J174" s="832" t="s">
        <v>638</v>
      </c>
      <c r="K174" s="832" t="s">
        <v>623</v>
      </c>
      <c r="L174" s="835">
        <v>48.42</v>
      </c>
      <c r="M174" s="835">
        <v>96.84</v>
      </c>
      <c r="N174" s="832">
        <v>2</v>
      </c>
      <c r="O174" s="836">
        <v>1</v>
      </c>
      <c r="P174" s="835"/>
      <c r="Q174" s="837">
        <v>0</v>
      </c>
      <c r="R174" s="832"/>
      <c r="S174" s="837">
        <v>0</v>
      </c>
      <c r="T174" s="836"/>
      <c r="U174" s="838">
        <v>0</v>
      </c>
    </row>
    <row r="175" spans="1:21" ht="14.4" customHeight="1" x14ac:dyDescent="0.3">
      <c r="A175" s="831">
        <v>31</v>
      </c>
      <c r="B175" s="832" t="s">
        <v>1383</v>
      </c>
      <c r="C175" s="832" t="s">
        <v>1389</v>
      </c>
      <c r="D175" s="833" t="s">
        <v>2163</v>
      </c>
      <c r="E175" s="834" t="s">
        <v>1400</v>
      </c>
      <c r="F175" s="832" t="s">
        <v>1384</v>
      </c>
      <c r="G175" s="832" t="s">
        <v>1449</v>
      </c>
      <c r="H175" s="832" t="s">
        <v>579</v>
      </c>
      <c r="I175" s="832" t="s">
        <v>1540</v>
      </c>
      <c r="J175" s="832" t="s">
        <v>638</v>
      </c>
      <c r="K175" s="832" t="s">
        <v>1541</v>
      </c>
      <c r="L175" s="835">
        <v>48.42</v>
      </c>
      <c r="M175" s="835">
        <v>48.42</v>
      </c>
      <c r="N175" s="832">
        <v>1</v>
      </c>
      <c r="O175" s="836">
        <v>0.5</v>
      </c>
      <c r="P175" s="835"/>
      <c r="Q175" s="837">
        <v>0</v>
      </c>
      <c r="R175" s="832"/>
      <c r="S175" s="837">
        <v>0</v>
      </c>
      <c r="T175" s="836"/>
      <c r="U175" s="838">
        <v>0</v>
      </c>
    </row>
    <row r="176" spans="1:21" ht="14.4" customHeight="1" x14ac:dyDescent="0.3">
      <c r="A176" s="831">
        <v>31</v>
      </c>
      <c r="B176" s="832" t="s">
        <v>1383</v>
      </c>
      <c r="C176" s="832" t="s">
        <v>1389</v>
      </c>
      <c r="D176" s="833" t="s">
        <v>2163</v>
      </c>
      <c r="E176" s="834" t="s">
        <v>1400</v>
      </c>
      <c r="F176" s="832" t="s">
        <v>1384</v>
      </c>
      <c r="G176" s="832" t="s">
        <v>1449</v>
      </c>
      <c r="H176" s="832" t="s">
        <v>579</v>
      </c>
      <c r="I176" s="832" t="s">
        <v>1695</v>
      </c>
      <c r="J176" s="832" t="s">
        <v>1696</v>
      </c>
      <c r="K176" s="832" t="s">
        <v>1697</v>
      </c>
      <c r="L176" s="835">
        <v>48.42</v>
      </c>
      <c r="M176" s="835">
        <v>96.84</v>
      </c>
      <c r="N176" s="832">
        <v>2</v>
      </c>
      <c r="O176" s="836">
        <v>1</v>
      </c>
      <c r="P176" s="835">
        <v>96.84</v>
      </c>
      <c r="Q176" s="837">
        <v>1</v>
      </c>
      <c r="R176" s="832">
        <v>2</v>
      </c>
      <c r="S176" s="837">
        <v>1</v>
      </c>
      <c r="T176" s="836">
        <v>1</v>
      </c>
      <c r="U176" s="838">
        <v>1</v>
      </c>
    </row>
    <row r="177" spans="1:21" ht="14.4" customHeight="1" x14ac:dyDescent="0.3">
      <c r="A177" s="831">
        <v>31</v>
      </c>
      <c r="B177" s="832" t="s">
        <v>1383</v>
      </c>
      <c r="C177" s="832" t="s">
        <v>1389</v>
      </c>
      <c r="D177" s="833" t="s">
        <v>2163</v>
      </c>
      <c r="E177" s="834" t="s">
        <v>1400</v>
      </c>
      <c r="F177" s="832" t="s">
        <v>1384</v>
      </c>
      <c r="G177" s="832" t="s">
        <v>1419</v>
      </c>
      <c r="H177" s="832" t="s">
        <v>609</v>
      </c>
      <c r="I177" s="832" t="s">
        <v>1284</v>
      </c>
      <c r="J177" s="832" t="s">
        <v>1285</v>
      </c>
      <c r="K177" s="832" t="s">
        <v>1286</v>
      </c>
      <c r="L177" s="835">
        <v>0</v>
      </c>
      <c r="M177" s="835">
        <v>0</v>
      </c>
      <c r="N177" s="832">
        <v>120</v>
      </c>
      <c r="O177" s="836">
        <v>50</v>
      </c>
      <c r="P177" s="835">
        <v>0</v>
      </c>
      <c r="Q177" s="837"/>
      <c r="R177" s="832">
        <v>67</v>
      </c>
      <c r="S177" s="837">
        <v>0.55833333333333335</v>
      </c>
      <c r="T177" s="836">
        <v>27.5</v>
      </c>
      <c r="U177" s="838">
        <v>0.55000000000000004</v>
      </c>
    </row>
    <row r="178" spans="1:21" ht="14.4" customHeight="1" x14ac:dyDescent="0.3">
      <c r="A178" s="831">
        <v>31</v>
      </c>
      <c r="B178" s="832" t="s">
        <v>1383</v>
      </c>
      <c r="C178" s="832" t="s">
        <v>1389</v>
      </c>
      <c r="D178" s="833" t="s">
        <v>2163</v>
      </c>
      <c r="E178" s="834" t="s">
        <v>1400</v>
      </c>
      <c r="F178" s="832" t="s">
        <v>1384</v>
      </c>
      <c r="G178" s="832" t="s">
        <v>1420</v>
      </c>
      <c r="H178" s="832" t="s">
        <v>579</v>
      </c>
      <c r="I178" s="832" t="s">
        <v>1421</v>
      </c>
      <c r="J178" s="832" t="s">
        <v>928</v>
      </c>
      <c r="K178" s="832" t="s">
        <v>1422</v>
      </c>
      <c r="L178" s="835">
        <v>219.37</v>
      </c>
      <c r="M178" s="835">
        <v>877.48</v>
      </c>
      <c r="N178" s="832">
        <v>4</v>
      </c>
      <c r="O178" s="836">
        <v>1</v>
      </c>
      <c r="P178" s="835">
        <v>438.74</v>
      </c>
      <c r="Q178" s="837">
        <v>0.5</v>
      </c>
      <c r="R178" s="832">
        <v>2</v>
      </c>
      <c r="S178" s="837">
        <v>0.5</v>
      </c>
      <c r="T178" s="836">
        <v>0.5</v>
      </c>
      <c r="U178" s="838">
        <v>0.5</v>
      </c>
    </row>
    <row r="179" spans="1:21" ht="14.4" customHeight="1" x14ac:dyDescent="0.3">
      <c r="A179" s="831">
        <v>31</v>
      </c>
      <c r="B179" s="832" t="s">
        <v>1383</v>
      </c>
      <c r="C179" s="832" t="s">
        <v>1389</v>
      </c>
      <c r="D179" s="833" t="s">
        <v>2163</v>
      </c>
      <c r="E179" s="834" t="s">
        <v>1400</v>
      </c>
      <c r="F179" s="832" t="s">
        <v>1384</v>
      </c>
      <c r="G179" s="832" t="s">
        <v>1456</v>
      </c>
      <c r="H179" s="832" t="s">
        <v>579</v>
      </c>
      <c r="I179" s="832" t="s">
        <v>1698</v>
      </c>
      <c r="J179" s="832" t="s">
        <v>1458</v>
      </c>
      <c r="K179" s="832" t="s">
        <v>1699</v>
      </c>
      <c r="L179" s="835">
        <v>33.549999999999997</v>
      </c>
      <c r="M179" s="835">
        <v>33.549999999999997</v>
      </c>
      <c r="N179" s="832">
        <v>1</v>
      </c>
      <c r="O179" s="836">
        <v>0.5</v>
      </c>
      <c r="P179" s="835"/>
      <c r="Q179" s="837">
        <v>0</v>
      </c>
      <c r="R179" s="832"/>
      <c r="S179" s="837">
        <v>0</v>
      </c>
      <c r="T179" s="836"/>
      <c r="U179" s="838">
        <v>0</v>
      </c>
    </row>
    <row r="180" spans="1:21" ht="14.4" customHeight="1" x14ac:dyDescent="0.3">
      <c r="A180" s="831">
        <v>31</v>
      </c>
      <c r="B180" s="832" t="s">
        <v>1383</v>
      </c>
      <c r="C180" s="832" t="s">
        <v>1389</v>
      </c>
      <c r="D180" s="833" t="s">
        <v>2163</v>
      </c>
      <c r="E180" s="834" t="s">
        <v>1400</v>
      </c>
      <c r="F180" s="832" t="s">
        <v>1384</v>
      </c>
      <c r="G180" s="832" t="s">
        <v>1460</v>
      </c>
      <c r="H180" s="832" t="s">
        <v>609</v>
      </c>
      <c r="I180" s="832" t="s">
        <v>1700</v>
      </c>
      <c r="J180" s="832" t="s">
        <v>888</v>
      </c>
      <c r="K180" s="832" t="s">
        <v>1701</v>
      </c>
      <c r="L180" s="835">
        <v>154.36000000000001</v>
      </c>
      <c r="M180" s="835">
        <v>154.36000000000001</v>
      </c>
      <c r="N180" s="832">
        <v>1</v>
      </c>
      <c r="O180" s="836">
        <v>0.5</v>
      </c>
      <c r="P180" s="835"/>
      <c r="Q180" s="837">
        <v>0</v>
      </c>
      <c r="R180" s="832"/>
      <c r="S180" s="837">
        <v>0</v>
      </c>
      <c r="T180" s="836"/>
      <c r="U180" s="838">
        <v>0</v>
      </c>
    </row>
    <row r="181" spans="1:21" ht="14.4" customHeight="1" x14ac:dyDescent="0.3">
      <c r="A181" s="831">
        <v>31</v>
      </c>
      <c r="B181" s="832" t="s">
        <v>1383</v>
      </c>
      <c r="C181" s="832" t="s">
        <v>1389</v>
      </c>
      <c r="D181" s="833" t="s">
        <v>2163</v>
      </c>
      <c r="E181" s="834" t="s">
        <v>1400</v>
      </c>
      <c r="F181" s="832" t="s">
        <v>1386</v>
      </c>
      <c r="G181" s="832" t="s">
        <v>1423</v>
      </c>
      <c r="H181" s="832" t="s">
        <v>579</v>
      </c>
      <c r="I181" s="832" t="s">
        <v>1424</v>
      </c>
      <c r="J181" s="832" t="s">
        <v>1425</v>
      </c>
      <c r="K181" s="832" t="s">
        <v>1426</v>
      </c>
      <c r="L181" s="835">
        <v>35.130000000000003</v>
      </c>
      <c r="M181" s="835">
        <v>5093.8500000000095</v>
      </c>
      <c r="N181" s="832">
        <v>145</v>
      </c>
      <c r="O181" s="836">
        <v>73</v>
      </c>
      <c r="P181" s="835">
        <v>5093.8500000000095</v>
      </c>
      <c r="Q181" s="837">
        <v>1</v>
      </c>
      <c r="R181" s="832">
        <v>145</v>
      </c>
      <c r="S181" s="837">
        <v>1</v>
      </c>
      <c r="T181" s="836">
        <v>73</v>
      </c>
      <c r="U181" s="838">
        <v>1</v>
      </c>
    </row>
    <row r="182" spans="1:21" ht="14.4" customHeight="1" x14ac:dyDescent="0.3">
      <c r="A182" s="831">
        <v>31</v>
      </c>
      <c r="B182" s="832" t="s">
        <v>1383</v>
      </c>
      <c r="C182" s="832" t="s">
        <v>1389</v>
      </c>
      <c r="D182" s="833" t="s">
        <v>2163</v>
      </c>
      <c r="E182" s="834" t="s">
        <v>1400</v>
      </c>
      <c r="F182" s="832" t="s">
        <v>1386</v>
      </c>
      <c r="G182" s="832" t="s">
        <v>1423</v>
      </c>
      <c r="H182" s="832" t="s">
        <v>579</v>
      </c>
      <c r="I182" s="832" t="s">
        <v>1641</v>
      </c>
      <c r="J182" s="832" t="s">
        <v>1425</v>
      </c>
      <c r="K182" s="832" t="s">
        <v>1642</v>
      </c>
      <c r="L182" s="835">
        <v>24.77</v>
      </c>
      <c r="M182" s="835">
        <v>99.08</v>
      </c>
      <c r="N182" s="832">
        <v>4</v>
      </c>
      <c r="O182" s="836">
        <v>4</v>
      </c>
      <c r="P182" s="835">
        <v>74.31</v>
      </c>
      <c r="Q182" s="837">
        <v>0.75</v>
      </c>
      <c r="R182" s="832">
        <v>3</v>
      </c>
      <c r="S182" s="837">
        <v>0.75</v>
      </c>
      <c r="T182" s="836">
        <v>3</v>
      </c>
      <c r="U182" s="838">
        <v>0.75</v>
      </c>
    </row>
    <row r="183" spans="1:21" ht="14.4" customHeight="1" x14ac:dyDescent="0.3">
      <c r="A183" s="831">
        <v>31</v>
      </c>
      <c r="B183" s="832" t="s">
        <v>1383</v>
      </c>
      <c r="C183" s="832" t="s">
        <v>1389</v>
      </c>
      <c r="D183" s="833" t="s">
        <v>2163</v>
      </c>
      <c r="E183" s="834" t="s">
        <v>1400</v>
      </c>
      <c r="F183" s="832" t="s">
        <v>1386</v>
      </c>
      <c r="G183" s="832" t="s">
        <v>1423</v>
      </c>
      <c r="H183" s="832" t="s">
        <v>579</v>
      </c>
      <c r="I183" s="832" t="s">
        <v>1643</v>
      </c>
      <c r="J183" s="832" t="s">
        <v>1425</v>
      </c>
      <c r="K183" s="832" t="s">
        <v>1644</v>
      </c>
      <c r="L183" s="835">
        <v>38.24</v>
      </c>
      <c r="M183" s="835">
        <v>38.24</v>
      </c>
      <c r="N183" s="832">
        <v>1</v>
      </c>
      <c r="O183" s="836">
        <v>1</v>
      </c>
      <c r="P183" s="835">
        <v>38.24</v>
      </c>
      <c r="Q183" s="837">
        <v>1</v>
      </c>
      <c r="R183" s="832">
        <v>1</v>
      </c>
      <c r="S183" s="837">
        <v>1</v>
      </c>
      <c r="T183" s="836">
        <v>1</v>
      </c>
      <c r="U183" s="838">
        <v>1</v>
      </c>
    </row>
    <row r="184" spans="1:21" ht="14.4" customHeight="1" x14ac:dyDescent="0.3">
      <c r="A184" s="831">
        <v>31</v>
      </c>
      <c r="B184" s="832" t="s">
        <v>1383</v>
      </c>
      <c r="C184" s="832" t="s">
        <v>1389</v>
      </c>
      <c r="D184" s="833" t="s">
        <v>2163</v>
      </c>
      <c r="E184" s="834" t="s">
        <v>1400</v>
      </c>
      <c r="F184" s="832" t="s">
        <v>1386</v>
      </c>
      <c r="G184" s="832" t="s">
        <v>1427</v>
      </c>
      <c r="H184" s="832" t="s">
        <v>579</v>
      </c>
      <c r="I184" s="832" t="s">
        <v>1464</v>
      </c>
      <c r="J184" s="832" t="s">
        <v>1465</v>
      </c>
      <c r="K184" s="832" t="s">
        <v>1466</v>
      </c>
      <c r="L184" s="835">
        <v>3000</v>
      </c>
      <c r="M184" s="835">
        <v>6000</v>
      </c>
      <c r="N184" s="832">
        <v>2</v>
      </c>
      <c r="O184" s="836">
        <v>2</v>
      </c>
      <c r="P184" s="835">
        <v>6000</v>
      </c>
      <c r="Q184" s="837">
        <v>1</v>
      </c>
      <c r="R184" s="832">
        <v>2</v>
      </c>
      <c r="S184" s="837">
        <v>1</v>
      </c>
      <c r="T184" s="836">
        <v>2</v>
      </c>
      <c r="U184" s="838">
        <v>1</v>
      </c>
    </row>
    <row r="185" spans="1:21" ht="14.4" customHeight="1" x14ac:dyDescent="0.3">
      <c r="A185" s="831">
        <v>31</v>
      </c>
      <c r="B185" s="832" t="s">
        <v>1383</v>
      </c>
      <c r="C185" s="832" t="s">
        <v>1389</v>
      </c>
      <c r="D185" s="833" t="s">
        <v>2163</v>
      </c>
      <c r="E185" s="834" t="s">
        <v>1400</v>
      </c>
      <c r="F185" s="832" t="s">
        <v>1386</v>
      </c>
      <c r="G185" s="832" t="s">
        <v>1427</v>
      </c>
      <c r="H185" s="832" t="s">
        <v>579</v>
      </c>
      <c r="I185" s="832" t="s">
        <v>1428</v>
      </c>
      <c r="J185" s="832" t="s">
        <v>1429</v>
      </c>
      <c r="K185" s="832" t="s">
        <v>1430</v>
      </c>
      <c r="L185" s="835">
        <v>492.18</v>
      </c>
      <c r="M185" s="835">
        <v>1476.54</v>
      </c>
      <c r="N185" s="832">
        <v>3</v>
      </c>
      <c r="O185" s="836">
        <v>3</v>
      </c>
      <c r="P185" s="835">
        <v>1476.54</v>
      </c>
      <c r="Q185" s="837">
        <v>1</v>
      </c>
      <c r="R185" s="832">
        <v>3</v>
      </c>
      <c r="S185" s="837">
        <v>1</v>
      </c>
      <c r="T185" s="836">
        <v>3</v>
      </c>
      <c r="U185" s="838">
        <v>1</v>
      </c>
    </row>
    <row r="186" spans="1:21" ht="14.4" customHeight="1" x14ac:dyDescent="0.3">
      <c r="A186" s="831">
        <v>31</v>
      </c>
      <c r="B186" s="832" t="s">
        <v>1383</v>
      </c>
      <c r="C186" s="832" t="s">
        <v>1389</v>
      </c>
      <c r="D186" s="833" t="s">
        <v>2163</v>
      </c>
      <c r="E186" s="834" t="s">
        <v>1400</v>
      </c>
      <c r="F186" s="832" t="s">
        <v>1386</v>
      </c>
      <c r="G186" s="832" t="s">
        <v>1427</v>
      </c>
      <c r="H186" s="832" t="s">
        <v>579</v>
      </c>
      <c r="I186" s="832" t="s">
        <v>1645</v>
      </c>
      <c r="J186" s="832" t="s">
        <v>1646</v>
      </c>
      <c r="K186" s="832" t="s">
        <v>1647</v>
      </c>
      <c r="L186" s="835">
        <v>2296.87</v>
      </c>
      <c r="M186" s="835">
        <v>2296.87</v>
      </c>
      <c r="N186" s="832">
        <v>1</v>
      </c>
      <c r="O186" s="836">
        <v>1</v>
      </c>
      <c r="P186" s="835">
        <v>2296.87</v>
      </c>
      <c r="Q186" s="837">
        <v>1</v>
      </c>
      <c r="R186" s="832">
        <v>1</v>
      </c>
      <c r="S186" s="837">
        <v>1</v>
      </c>
      <c r="T186" s="836">
        <v>1</v>
      </c>
      <c r="U186" s="838">
        <v>1</v>
      </c>
    </row>
    <row r="187" spans="1:21" ht="14.4" customHeight="1" x14ac:dyDescent="0.3">
      <c r="A187" s="831">
        <v>31</v>
      </c>
      <c r="B187" s="832" t="s">
        <v>1383</v>
      </c>
      <c r="C187" s="832" t="s">
        <v>1389</v>
      </c>
      <c r="D187" s="833" t="s">
        <v>2163</v>
      </c>
      <c r="E187" s="834" t="s">
        <v>1400</v>
      </c>
      <c r="F187" s="832" t="s">
        <v>1386</v>
      </c>
      <c r="G187" s="832" t="s">
        <v>1427</v>
      </c>
      <c r="H187" s="832" t="s">
        <v>579</v>
      </c>
      <c r="I187" s="832" t="s">
        <v>1554</v>
      </c>
      <c r="J187" s="832" t="s">
        <v>1555</v>
      </c>
      <c r="K187" s="832" t="s">
        <v>1556</v>
      </c>
      <c r="L187" s="835">
        <v>245.43</v>
      </c>
      <c r="M187" s="835">
        <v>490.86</v>
      </c>
      <c r="N187" s="832">
        <v>2</v>
      </c>
      <c r="O187" s="836">
        <v>2</v>
      </c>
      <c r="P187" s="835">
        <v>490.86</v>
      </c>
      <c r="Q187" s="837">
        <v>1</v>
      </c>
      <c r="R187" s="832">
        <v>2</v>
      </c>
      <c r="S187" s="837">
        <v>1</v>
      </c>
      <c r="T187" s="836">
        <v>2</v>
      </c>
      <c r="U187" s="838">
        <v>1</v>
      </c>
    </row>
    <row r="188" spans="1:21" ht="14.4" customHeight="1" x14ac:dyDescent="0.3">
      <c r="A188" s="831">
        <v>31</v>
      </c>
      <c r="B188" s="832" t="s">
        <v>1383</v>
      </c>
      <c r="C188" s="832" t="s">
        <v>1389</v>
      </c>
      <c r="D188" s="833" t="s">
        <v>2163</v>
      </c>
      <c r="E188" s="834" t="s">
        <v>1400</v>
      </c>
      <c r="F188" s="832" t="s">
        <v>1386</v>
      </c>
      <c r="G188" s="832" t="s">
        <v>1427</v>
      </c>
      <c r="H188" s="832" t="s">
        <v>579</v>
      </c>
      <c r="I188" s="832" t="s">
        <v>1651</v>
      </c>
      <c r="J188" s="832" t="s">
        <v>1652</v>
      </c>
      <c r="K188" s="832" t="s">
        <v>1653</v>
      </c>
      <c r="L188" s="835">
        <v>1575</v>
      </c>
      <c r="M188" s="835">
        <v>1575</v>
      </c>
      <c r="N188" s="832">
        <v>1</v>
      </c>
      <c r="O188" s="836">
        <v>1</v>
      </c>
      <c r="P188" s="835">
        <v>1575</v>
      </c>
      <c r="Q188" s="837">
        <v>1</v>
      </c>
      <c r="R188" s="832">
        <v>1</v>
      </c>
      <c r="S188" s="837">
        <v>1</v>
      </c>
      <c r="T188" s="836">
        <v>1</v>
      </c>
      <c r="U188" s="838">
        <v>1</v>
      </c>
    </row>
    <row r="189" spans="1:21" ht="14.4" customHeight="1" x14ac:dyDescent="0.3">
      <c r="A189" s="831">
        <v>31</v>
      </c>
      <c r="B189" s="832" t="s">
        <v>1383</v>
      </c>
      <c r="C189" s="832" t="s">
        <v>1389</v>
      </c>
      <c r="D189" s="833" t="s">
        <v>2163</v>
      </c>
      <c r="E189" s="834" t="s">
        <v>1400</v>
      </c>
      <c r="F189" s="832" t="s">
        <v>1386</v>
      </c>
      <c r="G189" s="832" t="s">
        <v>1427</v>
      </c>
      <c r="H189" s="832" t="s">
        <v>579</v>
      </c>
      <c r="I189" s="832" t="s">
        <v>1515</v>
      </c>
      <c r="J189" s="832" t="s">
        <v>1477</v>
      </c>
      <c r="K189" s="832" t="s">
        <v>1516</v>
      </c>
      <c r="L189" s="835">
        <v>58.5</v>
      </c>
      <c r="M189" s="835">
        <v>58.5</v>
      </c>
      <c r="N189" s="832">
        <v>1</v>
      </c>
      <c r="O189" s="836">
        <v>1</v>
      </c>
      <c r="P189" s="835">
        <v>58.5</v>
      </c>
      <c r="Q189" s="837">
        <v>1</v>
      </c>
      <c r="R189" s="832">
        <v>1</v>
      </c>
      <c r="S189" s="837">
        <v>1</v>
      </c>
      <c r="T189" s="836">
        <v>1</v>
      </c>
      <c r="U189" s="838">
        <v>1</v>
      </c>
    </row>
    <row r="190" spans="1:21" ht="14.4" customHeight="1" x14ac:dyDescent="0.3">
      <c r="A190" s="831">
        <v>31</v>
      </c>
      <c r="B190" s="832" t="s">
        <v>1383</v>
      </c>
      <c r="C190" s="832" t="s">
        <v>1389</v>
      </c>
      <c r="D190" s="833" t="s">
        <v>2163</v>
      </c>
      <c r="E190" s="834" t="s">
        <v>1400</v>
      </c>
      <c r="F190" s="832" t="s">
        <v>1386</v>
      </c>
      <c r="G190" s="832" t="s">
        <v>1427</v>
      </c>
      <c r="H190" s="832" t="s">
        <v>579</v>
      </c>
      <c r="I190" s="832" t="s">
        <v>1473</v>
      </c>
      <c r="J190" s="832" t="s">
        <v>1474</v>
      </c>
      <c r="K190" s="832" t="s">
        <v>1475</v>
      </c>
      <c r="L190" s="835">
        <v>971.25</v>
      </c>
      <c r="M190" s="835">
        <v>3885</v>
      </c>
      <c r="N190" s="832">
        <v>4</v>
      </c>
      <c r="O190" s="836">
        <v>4</v>
      </c>
      <c r="P190" s="835">
        <v>3885</v>
      </c>
      <c r="Q190" s="837">
        <v>1</v>
      </c>
      <c r="R190" s="832">
        <v>4</v>
      </c>
      <c r="S190" s="837">
        <v>1</v>
      </c>
      <c r="T190" s="836">
        <v>4</v>
      </c>
      <c r="U190" s="838">
        <v>1</v>
      </c>
    </row>
    <row r="191" spans="1:21" ht="14.4" customHeight="1" x14ac:dyDescent="0.3">
      <c r="A191" s="831">
        <v>31</v>
      </c>
      <c r="B191" s="832" t="s">
        <v>1383</v>
      </c>
      <c r="C191" s="832" t="s">
        <v>1389</v>
      </c>
      <c r="D191" s="833" t="s">
        <v>2163</v>
      </c>
      <c r="E191" s="834" t="s">
        <v>1400</v>
      </c>
      <c r="F191" s="832" t="s">
        <v>1386</v>
      </c>
      <c r="G191" s="832" t="s">
        <v>1427</v>
      </c>
      <c r="H191" s="832" t="s">
        <v>579</v>
      </c>
      <c r="I191" s="832" t="s">
        <v>1654</v>
      </c>
      <c r="J191" s="832" t="s">
        <v>1655</v>
      </c>
      <c r="K191" s="832" t="s">
        <v>1656</v>
      </c>
      <c r="L191" s="835">
        <v>250</v>
      </c>
      <c r="M191" s="835">
        <v>500</v>
      </c>
      <c r="N191" s="832">
        <v>2</v>
      </c>
      <c r="O191" s="836">
        <v>2</v>
      </c>
      <c r="P191" s="835">
        <v>500</v>
      </c>
      <c r="Q191" s="837">
        <v>1</v>
      </c>
      <c r="R191" s="832">
        <v>2</v>
      </c>
      <c r="S191" s="837">
        <v>1</v>
      </c>
      <c r="T191" s="836">
        <v>2</v>
      </c>
      <c r="U191" s="838">
        <v>1</v>
      </c>
    </row>
    <row r="192" spans="1:21" ht="14.4" customHeight="1" x14ac:dyDescent="0.3">
      <c r="A192" s="831">
        <v>31</v>
      </c>
      <c r="B192" s="832" t="s">
        <v>1383</v>
      </c>
      <c r="C192" s="832" t="s">
        <v>1389</v>
      </c>
      <c r="D192" s="833" t="s">
        <v>2163</v>
      </c>
      <c r="E192" s="834" t="s">
        <v>1400</v>
      </c>
      <c r="F192" s="832" t="s">
        <v>1386</v>
      </c>
      <c r="G192" s="832" t="s">
        <v>1427</v>
      </c>
      <c r="H192" s="832" t="s">
        <v>579</v>
      </c>
      <c r="I192" s="832" t="s">
        <v>1563</v>
      </c>
      <c r="J192" s="832" t="s">
        <v>1564</v>
      </c>
      <c r="K192" s="832" t="s">
        <v>1565</v>
      </c>
      <c r="L192" s="835">
        <v>350</v>
      </c>
      <c r="M192" s="835">
        <v>2100</v>
      </c>
      <c r="N192" s="832">
        <v>6</v>
      </c>
      <c r="O192" s="836">
        <v>6</v>
      </c>
      <c r="P192" s="835">
        <v>2100</v>
      </c>
      <c r="Q192" s="837">
        <v>1</v>
      </c>
      <c r="R192" s="832">
        <v>6</v>
      </c>
      <c r="S192" s="837">
        <v>1</v>
      </c>
      <c r="T192" s="836">
        <v>6</v>
      </c>
      <c r="U192" s="838">
        <v>1</v>
      </c>
    </row>
    <row r="193" spans="1:21" ht="14.4" customHeight="1" x14ac:dyDescent="0.3">
      <c r="A193" s="831">
        <v>31</v>
      </c>
      <c r="B193" s="832" t="s">
        <v>1383</v>
      </c>
      <c r="C193" s="832" t="s">
        <v>1389</v>
      </c>
      <c r="D193" s="833" t="s">
        <v>2163</v>
      </c>
      <c r="E193" s="834" t="s">
        <v>1400</v>
      </c>
      <c r="F193" s="832" t="s">
        <v>1386</v>
      </c>
      <c r="G193" s="832" t="s">
        <v>1427</v>
      </c>
      <c r="H193" s="832" t="s">
        <v>579</v>
      </c>
      <c r="I193" s="832" t="s">
        <v>1431</v>
      </c>
      <c r="J193" s="832" t="s">
        <v>1432</v>
      </c>
      <c r="K193" s="832" t="s">
        <v>1433</v>
      </c>
      <c r="L193" s="835">
        <v>1000</v>
      </c>
      <c r="M193" s="835">
        <v>2000</v>
      </c>
      <c r="N193" s="832">
        <v>2</v>
      </c>
      <c r="O193" s="836">
        <v>2</v>
      </c>
      <c r="P193" s="835">
        <v>2000</v>
      </c>
      <c r="Q193" s="837">
        <v>1</v>
      </c>
      <c r="R193" s="832">
        <v>2</v>
      </c>
      <c r="S193" s="837">
        <v>1</v>
      </c>
      <c r="T193" s="836">
        <v>2</v>
      </c>
      <c r="U193" s="838">
        <v>1</v>
      </c>
    </row>
    <row r="194" spans="1:21" ht="14.4" customHeight="1" x14ac:dyDescent="0.3">
      <c r="A194" s="831">
        <v>31</v>
      </c>
      <c r="B194" s="832" t="s">
        <v>1383</v>
      </c>
      <c r="C194" s="832" t="s">
        <v>1389</v>
      </c>
      <c r="D194" s="833" t="s">
        <v>2163</v>
      </c>
      <c r="E194" s="834" t="s">
        <v>1400</v>
      </c>
      <c r="F194" s="832" t="s">
        <v>1386</v>
      </c>
      <c r="G194" s="832" t="s">
        <v>1427</v>
      </c>
      <c r="H194" s="832" t="s">
        <v>579</v>
      </c>
      <c r="I194" s="832" t="s">
        <v>1702</v>
      </c>
      <c r="J194" s="832" t="s">
        <v>1703</v>
      </c>
      <c r="K194" s="832" t="s">
        <v>1704</v>
      </c>
      <c r="L194" s="835">
        <v>2260</v>
      </c>
      <c r="M194" s="835">
        <v>2260</v>
      </c>
      <c r="N194" s="832">
        <v>1</v>
      </c>
      <c r="O194" s="836">
        <v>1</v>
      </c>
      <c r="P194" s="835">
        <v>2260</v>
      </c>
      <c r="Q194" s="837">
        <v>1</v>
      </c>
      <c r="R194" s="832">
        <v>1</v>
      </c>
      <c r="S194" s="837">
        <v>1</v>
      </c>
      <c r="T194" s="836">
        <v>1</v>
      </c>
      <c r="U194" s="838">
        <v>1</v>
      </c>
    </row>
    <row r="195" spans="1:21" ht="14.4" customHeight="1" x14ac:dyDescent="0.3">
      <c r="A195" s="831">
        <v>31</v>
      </c>
      <c r="B195" s="832" t="s">
        <v>1383</v>
      </c>
      <c r="C195" s="832" t="s">
        <v>1389</v>
      </c>
      <c r="D195" s="833" t="s">
        <v>2163</v>
      </c>
      <c r="E195" s="834" t="s">
        <v>1400</v>
      </c>
      <c r="F195" s="832" t="s">
        <v>1386</v>
      </c>
      <c r="G195" s="832" t="s">
        <v>1434</v>
      </c>
      <c r="H195" s="832" t="s">
        <v>579</v>
      </c>
      <c r="I195" s="832" t="s">
        <v>1569</v>
      </c>
      <c r="J195" s="832" t="s">
        <v>1570</v>
      </c>
      <c r="K195" s="832" t="s">
        <v>1571</v>
      </c>
      <c r="L195" s="835">
        <v>260</v>
      </c>
      <c r="M195" s="835">
        <v>520</v>
      </c>
      <c r="N195" s="832">
        <v>2</v>
      </c>
      <c r="O195" s="836">
        <v>1</v>
      </c>
      <c r="P195" s="835">
        <v>520</v>
      </c>
      <c r="Q195" s="837">
        <v>1</v>
      </c>
      <c r="R195" s="832">
        <v>2</v>
      </c>
      <c r="S195" s="837">
        <v>1</v>
      </c>
      <c r="T195" s="836">
        <v>1</v>
      </c>
      <c r="U195" s="838">
        <v>1</v>
      </c>
    </row>
    <row r="196" spans="1:21" ht="14.4" customHeight="1" x14ac:dyDescent="0.3">
      <c r="A196" s="831">
        <v>31</v>
      </c>
      <c r="B196" s="832" t="s">
        <v>1383</v>
      </c>
      <c r="C196" s="832" t="s">
        <v>1389</v>
      </c>
      <c r="D196" s="833" t="s">
        <v>2163</v>
      </c>
      <c r="E196" s="834" t="s">
        <v>1400</v>
      </c>
      <c r="F196" s="832" t="s">
        <v>1386</v>
      </c>
      <c r="G196" s="832" t="s">
        <v>1434</v>
      </c>
      <c r="H196" s="832" t="s">
        <v>579</v>
      </c>
      <c r="I196" s="832" t="s">
        <v>1435</v>
      </c>
      <c r="J196" s="832" t="s">
        <v>1436</v>
      </c>
      <c r="K196" s="832" t="s">
        <v>1437</v>
      </c>
      <c r="L196" s="835">
        <v>200</v>
      </c>
      <c r="M196" s="835">
        <v>5600</v>
      </c>
      <c r="N196" s="832">
        <v>28</v>
      </c>
      <c r="O196" s="836">
        <v>14</v>
      </c>
      <c r="P196" s="835">
        <v>5200</v>
      </c>
      <c r="Q196" s="837">
        <v>0.9285714285714286</v>
      </c>
      <c r="R196" s="832">
        <v>26</v>
      </c>
      <c r="S196" s="837">
        <v>0.9285714285714286</v>
      </c>
      <c r="T196" s="836">
        <v>13</v>
      </c>
      <c r="U196" s="838">
        <v>0.9285714285714286</v>
      </c>
    </row>
    <row r="197" spans="1:21" ht="14.4" customHeight="1" x14ac:dyDescent="0.3">
      <c r="A197" s="831">
        <v>31</v>
      </c>
      <c r="B197" s="832" t="s">
        <v>1383</v>
      </c>
      <c r="C197" s="832" t="s">
        <v>1389</v>
      </c>
      <c r="D197" s="833" t="s">
        <v>2163</v>
      </c>
      <c r="E197" s="834" t="s">
        <v>1402</v>
      </c>
      <c r="F197" s="832" t="s">
        <v>1384</v>
      </c>
      <c r="G197" s="832" t="s">
        <v>1705</v>
      </c>
      <c r="H197" s="832" t="s">
        <v>609</v>
      </c>
      <c r="I197" s="832" t="s">
        <v>1706</v>
      </c>
      <c r="J197" s="832" t="s">
        <v>1707</v>
      </c>
      <c r="K197" s="832" t="s">
        <v>1708</v>
      </c>
      <c r="L197" s="835">
        <v>141.09</v>
      </c>
      <c r="M197" s="835">
        <v>141.09</v>
      </c>
      <c r="N197" s="832">
        <v>1</v>
      </c>
      <c r="O197" s="836">
        <v>0.5</v>
      </c>
      <c r="P197" s="835">
        <v>141.09</v>
      </c>
      <c r="Q197" s="837">
        <v>1</v>
      </c>
      <c r="R197" s="832">
        <v>1</v>
      </c>
      <c r="S197" s="837">
        <v>1</v>
      </c>
      <c r="T197" s="836">
        <v>0.5</v>
      </c>
      <c r="U197" s="838">
        <v>1</v>
      </c>
    </row>
    <row r="198" spans="1:21" ht="14.4" customHeight="1" x14ac:dyDescent="0.3">
      <c r="A198" s="831">
        <v>31</v>
      </c>
      <c r="B198" s="832" t="s">
        <v>1383</v>
      </c>
      <c r="C198" s="832" t="s">
        <v>1389</v>
      </c>
      <c r="D198" s="833" t="s">
        <v>2163</v>
      </c>
      <c r="E198" s="834" t="s">
        <v>1402</v>
      </c>
      <c r="F198" s="832" t="s">
        <v>1384</v>
      </c>
      <c r="G198" s="832" t="s">
        <v>1709</v>
      </c>
      <c r="H198" s="832" t="s">
        <v>579</v>
      </c>
      <c r="I198" s="832" t="s">
        <v>1710</v>
      </c>
      <c r="J198" s="832" t="s">
        <v>783</v>
      </c>
      <c r="K198" s="832" t="s">
        <v>784</v>
      </c>
      <c r="L198" s="835">
        <v>0</v>
      </c>
      <c r="M198" s="835">
        <v>0</v>
      </c>
      <c r="N198" s="832">
        <v>1</v>
      </c>
      <c r="O198" s="836">
        <v>0.5</v>
      </c>
      <c r="P198" s="835"/>
      <c r="Q198" s="837"/>
      <c r="R198" s="832"/>
      <c r="S198" s="837">
        <v>0</v>
      </c>
      <c r="T198" s="836"/>
      <c r="U198" s="838">
        <v>0</v>
      </c>
    </row>
    <row r="199" spans="1:21" ht="14.4" customHeight="1" x14ac:dyDescent="0.3">
      <c r="A199" s="831">
        <v>31</v>
      </c>
      <c r="B199" s="832" t="s">
        <v>1383</v>
      </c>
      <c r="C199" s="832" t="s">
        <v>1389</v>
      </c>
      <c r="D199" s="833" t="s">
        <v>2163</v>
      </c>
      <c r="E199" s="834" t="s">
        <v>1402</v>
      </c>
      <c r="F199" s="832" t="s">
        <v>1384</v>
      </c>
      <c r="G199" s="832" t="s">
        <v>1709</v>
      </c>
      <c r="H199" s="832" t="s">
        <v>579</v>
      </c>
      <c r="I199" s="832" t="s">
        <v>1711</v>
      </c>
      <c r="J199" s="832" t="s">
        <v>783</v>
      </c>
      <c r="K199" s="832" t="s">
        <v>1712</v>
      </c>
      <c r="L199" s="835">
        <v>0</v>
      </c>
      <c r="M199" s="835">
        <v>0</v>
      </c>
      <c r="N199" s="832">
        <v>2</v>
      </c>
      <c r="O199" s="836">
        <v>0.5</v>
      </c>
      <c r="P199" s="835">
        <v>0</v>
      </c>
      <c r="Q199" s="837"/>
      <c r="R199" s="832">
        <v>2</v>
      </c>
      <c r="S199" s="837">
        <v>1</v>
      </c>
      <c r="T199" s="836">
        <v>0.5</v>
      </c>
      <c r="U199" s="838">
        <v>1</v>
      </c>
    </row>
    <row r="200" spans="1:21" ht="14.4" customHeight="1" x14ac:dyDescent="0.3">
      <c r="A200" s="831">
        <v>31</v>
      </c>
      <c r="B200" s="832" t="s">
        <v>1383</v>
      </c>
      <c r="C200" s="832" t="s">
        <v>1389</v>
      </c>
      <c r="D200" s="833" t="s">
        <v>2163</v>
      </c>
      <c r="E200" s="834" t="s">
        <v>1402</v>
      </c>
      <c r="F200" s="832" t="s">
        <v>1384</v>
      </c>
      <c r="G200" s="832" t="s">
        <v>1482</v>
      </c>
      <c r="H200" s="832" t="s">
        <v>609</v>
      </c>
      <c r="I200" s="832" t="s">
        <v>1247</v>
      </c>
      <c r="J200" s="832" t="s">
        <v>1248</v>
      </c>
      <c r="K200" s="832" t="s">
        <v>1249</v>
      </c>
      <c r="L200" s="835">
        <v>272.83</v>
      </c>
      <c r="M200" s="835">
        <v>1091.32</v>
      </c>
      <c r="N200" s="832">
        <v>4</v>
      </c>
      <c r="O200" s="836">
        <v>2</v>
      </c>
      <c r="P200" s="835">
        <v>545.66</v>
      </c>
      <c r="Q200" s="837">
        <v>0.5</v>
      </c>
      <c r="R200" s="832">
        <v>2</v>
      </c>
      <c r="S200" s="837">
        <v>0.5</v>
      </c>
      <c r="T200" s="836">
        <v>1</v>
      </c>
      <c r="U200" s="838">
        <v>0.5</v>
      </c>
    </row>
    <row r="201" spans="1:21" ht="14.4" customHeight="1" x14ac:dyDescent="0.3">
      <c r="A201" s="831">
        <v>31</v>
      </c>
      <c r="B201" s="832" t="s">
        <v>1383</v>
      </c>
      <c r="C201" s="832" t="s">
        <v>1389</v>
      </c>
      <c r="D201" s="833" t="s">
        <v>2163</v>
      </c>
      <c r="E201" s="834" t="s">
        <v>1402</v>
      </c>
      <c r="F201" s="832" t="s">
        <v>1384</v>
      </c>
      <c r="G201" s="832" t="s">
        <v>1584</v>
      </c>
      <c r="H201" s="832" t="s">
        <v>579</v>
      </c>
      <c r="I201" s="832" t="s">
        <v>1713</v>
      </c>
      <c r="J201" s="832" t="s">
        <v>1714</v>
      </c>
      <c r="K201" s="832" t="s">
        <v>1715</v>
      </c>
      <c r="L201" s="835">
        <v>0</v>
      </c>
      <c r="M201" s="835">
        <v>0</v>
      </c>
      <c r="N201" s="832">
        <v>2</v>
      </c>
      <c r="O201" s="836">
        <v>1</v>
      </c>
      <c r="P201" s="835"/>
      <c r="Q201" s="837"/>
      <c r="R201" s="832"/>
      <c r="S201" s="837">
        <v>0</v>
      </c>
      <c r="T201" s="836"/>
      <c r="U201" s="838">
        <v>0</v>
      </c>
    </row>
    <row r="202" spans="1:21" ht="14.4" customHeight="1" x14ac:dyDescent="0.3">
      <c r="A202" s="831">
        <v>31</v>
      </c>
      <c r="B202" s="832" t="s">
        <v>1383</v>
      </c>
      <c r="C202" s="832" t="s">
        <v>1389</v>
      </c>
      <c r="D202" s="833" t="s">
        <v>2163</v>
      </c>
      <c r="E202" s="834" t="s">
        <v>1402</v>
      </c>
      <c r="F202" s="832" t="s">
        <v>1384</v>
      </c>
      <c r="G202" s="832" t="s">
        <v>1716</v>
      </c>
      <c r="H202" s="832" t="s">
        <v>579</v>
      </c>
      <c r="I202" s="832" t="s">
        <v>1717</v>
      </c>
      <c r="J202" s="832" t="s">
        <v>669</v>
      </c>
      <c r="K202" s="832" t="s">
        <v>1718</v>
      </c>
      <c r="L202" s="835">
        <v>91.11</v>
      </c>
      <c r="M202" s="835">
        <v>273.33</v>
      </c>
      <c r="N202" s="832">
        <v>3</v>
      </c>
      <c r="O202" s="836">
        <v>1</v>
      </c>
      <c r="P202" s="835">
        <v>273.33</v>
      </c>
      <c r="Q202" s="837">
        <v>1</v>
      </c>
      <c r="R202" s="832">
        <v>3</v>
      </c>
      <c r="S202" s="837">
        <v>1</v>
      </c>
      <c r="T202" s="836">
        <v>1</v>
      </c>
      <c r="U202" s="838">
        <v>1</v>
      </c>
    </row>
    <row r="203" spans="1:21" ht="14.4" customHeight="1" x14ac:dyDescent="0.3">
      <c r="A203" s="831">
        <v>31</v>
      </c>
      <c r="B203" s="832" t="s">
        <v>1383</v>
      </c>
      <c r="C203" s="832" t="s">
        <v>1389</v>
      </c>
      <c r="D203" s="833" t="s">
        <v>2163</v>
      </c>
      <c r="E203" s="834" t="s">
        <v>1402</v>
      </c>
      <c r="F203" s="832" t="s">
        <v>1384</v>
      </c>
      <c r="G203" s="832" t="s">
        <v>1692</v>
      </c>
      <c r="H203" s="832" t="s">
        <v>579</v>
      </c>
      <c r="I203" s="832" t="s">
        <v>1719</v>
      </c>
      <c r="J203" s="832" t="s">
        <v>1036</v>
      </c>
      <c r="K203" s="832" t="s">
        <v>1694</v>
      </c>
      <c r="L203" s="835">
        <v>107.27</v>
      </c>
      <c r="M203" s="835">
        <v>321.81</v>
      </c>
      <c r="N203" s="832">
        <v>3</v>
      </c>
      <c r="O203" s="836">
        <v>1</v>
      </c>
      <c r="P203" s="835"/>
      <c r="Q203" s="837">
        <v>0</v>
      </c>
      <c r="R203" s="832"/>
      <c r="S203" s="837">
        <v>0</v>
      </c>
      <c r="T203" s="836"/>
      <c r="U203" s="838">
        <v>0</v>
      </c>
    </row>
    <row r="204" spans="1:21" ht="14.4" customHeight="1" x14ac:dyDescent="0.3">
      <c r="A204" s="831">
        <v>31</v>
      </c>
      <c r="B204" s="832" t="s">
        <v>1383</v>
      </c>
      <c r="C204" s="832" t="s">
        <v>1389</v>
      </c>
      <c r="D204" s="833" t="s">
        <v>2163</v>
      </c>
      <c r="E204" s="834" t="s">
        <v>1402</v>
      </c>
      <c r="F204" s="832" t="s">
        <v>1384</v>
      </c>
      <c r="G204" s="832" t="s">
        <v>1692</v>
      </c>
      <c r="H204" s="832" t="s">
        <v>579</v>
      </c>
      <c r="I204" s="832" t="s">
        <v>1693</v>
      </c>
      <c r="J204" s="832" t="s">
        <v>1036</v>
      </c>
      <c r="K204" s="832" t="s">
        <v>1694</v>
      </c>
      <c r="L204" s="835">
        <v>107.27</v>
      </c>
      <c r="M204" s="835">
        <v>321.81</v>
      </c>
      <c r="N204" s="832">
        <v>3</v>
      </c>
      <c r="O204" s="836">
        <v>1</v>
      </c>
      <c r="P204" s="835"/>
      <c r="Q204" s="837">
        <v>0</v>
      </c>
      <c r="R204" s="832"/>
      <c r="S204" s="837">
        <v>0</v>
      </c>
      <c r="T204" s="836"/>
      <c r="U204" s="838">
        <v>0</v>
      </c>
    </row>
    <row r="205" spans="1:21" ht="14.4" customHeight="1" x14ac:dyDescent="0.3">
      <c r="A205" s="831">
        <v>31</v>
      </c>
      <c r="B205" s="832" t="s">
        <v>1383</v>
      </c>
      <c r="C205" s="832" t="s">
        <v>1389</v>
      </c>
      <c r="D205" s="833" t="s">
        <v>2163</v>
      </c>
      <c r="E205" s="834" t="s">
        <v>1402</v>
      </c>
      <c r="F205" s="832" t="s">
        <v>1384</v>
      </c>
      <c r="G205" s="832" t="s">
        <v>1442</v>
      </c>
      <c r="H205" s="832" t="s">
        <v>579</v>
      </c>
      <c r="I205" s="832" t="s">
        <v>1443</v>
      </c>
      <c r="J205" s="832" t="s">
        <v>1444</v>
      </c>
      <c r="K205" s="832" t="s">
        <v>1445</v>
      </c>
      <c r="L205" s="835">
        <v>132.97999999999999</v>
      </c>
      <c r="M205" s="835">
        <v>531.91999999999996</v>
      </c>
      <c r="N205" s="832">
        <v>4</v>
      </c>
      <c r="O205" s="836">
        <v>2</v>
      </c>
      <c r="P205" s="835">
        <v>531.91999999999996</v>
      </c>
      <c r="Q205" s="837">
        <v>1</v>
      </c>
      <c r="R205" s="832">
        <v>4</v>
      </c>
      <c r="S205" s="837">
        <v>1</v>
      </c>
      <c r="T205" s="836">
        <v>2</v>
      </c>
      <c r="U205" s="838">
        <v>1</v>
      </c>
    </row>
    <row r="206" spans="1:21" ht="14.4" customHeight="1" x14ac:dyDescent="0.3">
      <c r="A206" s="831">
        <v>31</v>
      </c>
      <c r="B206" s="832" t="s">
        <v>1383</v>
      </c>
      <c r="C206" s="832" t="s">
        <v>1389</v>
      </c>
      <c r="D206" s="833" t="s">
        <v>2163</v>
      </c>
      <c r="E206" s="834" t="s">
        <v>1402</v>
      </c>
      <c r="F206" s="832" t="s">
        <v>1384</v>
      </c>
      <c r="G206" s="832" t="s">
        <v>1720</v>
      </c>
      <c r="H206" s="832" t="s">
        <v>609</v>
      </c>
      <c r="I206" s="832" t="s">
        <v>1721</v>
      </c>
      <c r="J206" s="832" t="s">
        <v>1312</v>
      </c>
      <c r="K206" s="832" t="s">
        <v>1722</v>
      </c>
      <c r="L206" s="835">
        <v>176.32</v>
      </c>
      <c r="M206" s="835">
        <v>176.32</v>
      </c>
      <c r="N206" s="832">
        <v>1</v>
      </c>
      <c r="O206" s="836">
        <v>1</v>
      </c>
      <c r="P206" s="835">
        <v>176.32</v>
      </c>
      <c r="Q206" s="837">
        <v>1</v>
      </c>
      <c r="R206" s="832">
        <v>1</v>
      </c>
      <c r="S206" s="837">
        <v>1</v>
      </c>
      <c r="T206" s="836">
        <v>1</v>
      </c>
      <c r="U206" s="838">
        <v>1</v>
      </c>
    </row>
    <row r="207" spans="1:21" ht="14.4" customHeight="1" x14ac:dyDescent="0.3">
      <c r="A207" s="831">
        <v>31</v>
      </c>
      <c r="B207" s="832" t="s">
        <v>1383</v>
      </c>
      <c r="C207" s="832" t="s">
        <v>1389</v>
      </c>
      <c r="D207" s="833" t="s">
        <v>2163</v>
      </c>
      <c r="E207" s="834" t="s">
        <v>1402</v>
      </c>
      <c r="F207" s="832" t="s">
        <v>1384</v>
      </c>
      <c r="G207" s="832" t="s">
        <v>1723</v>
      </c>
      <c r="H207" s="832" t="s">
        <v>579</v>
      </c>
      <c r="I207" s="832" t="s">
        <v>1724</v>
      </c>
      <c r="J207" s="832" t="s">
        <v>1725</v>
      </c>
      <c r="K207" s="832" t="s">
        <v>1726</v>
      </c>
      <c r="L207" s="835">
        <v>248.55</v>
      </c>
      <c r="M207" s="835">
        <v>248.55</v>
      </c>
      <c r="N207" s="832">
        <v>1</v>
      </c>
      <c r="O207" s="836">
        <v>1</v>
      </c>
      <c r="P207" s="835">
        <v>248.55</v>
      </c>
      <c r="Q207" s="837">
        <v>1</v>
      </c>
      <c r="R207" s="832">
        <v>1</v>
      </c>
      <c r="S207" s="837">
        <v>1</v>
      </c>
      <c r="T207" s="836">
        <v>1</v>
      </c>
      <c r="U207" s="838">
        <v>1</v>
      </c>
    </row>
    <row r="208" spans="1:21" ht="14.4" customHeight="1" x14ac:dyDescent="0.3">
      <c r="A208" s="831">
        <v>31</v>
      </c>
      <c r="B208" s="832" t="s">
        <v>1383</v>
      </c>
      <c r="C208" s="832" t="s">
        <v>1389</v>
      </c>
      <c r="D208" s="833" t="s">
        <v>2163</v>
      </c>
      <c r="E208" s="834" t="s">
        <v>1402</v>
      </c>
      <c r="F208" s="832" t="s">
        <v>1384</v>
      </c>
      <c r="G208" s="832" t="s">
        <v>1417</v>
      </c>
      <c r="H208" s="832" t="s">
        <v>609</v>
      </c>
      <c r="I208" s="832" t="s">
        <v>1438</v>
      </c>
      <c r="J208" s="832" t="s">
        <v>718</v>
      </c>
      <c r="K208" s="832" t="s">
        <v>1165</v>
      </c>
      <c r="L208" s="835">
        <v>490.89</v>
      </c>
      <c r="M208" s="835">
        <v>6872.46</v>
      </c>
      <c r="N208" s="832">
        <v>14</v>
      </c>
      <c r="O208" s="836">
        <v>6</v>
      </c>
      <c r="P208" s="835">
        <v>6872.46</v>
      </c>
      <c r="Q208" s="837">
        <v>1</v>
      </c>
      <c r="R208" s="832">
        <v>14</v>
      </c>
      <c r="S208" s="837">
        <v>1</v>
      </c>
      <c r="T208" s="836">
        <v>6</v>
      </c>
      <c r="U208" s="838">
        <v>1</v>
      </c>
    </row>
    <row r="209" spans="1:21" ht="14.4" customHeight="1" x14ac:dyDescent="0.3">
      <c r="A209" s="831">
        <v>31</v>
      </c>
      <c r="B209" s="832" t="s">
        <v>1383</v>
      </c>
      <c r="C209" s="832" t="s">
        <v>1389</v>
      </c>
      <c r="D209" s="833" t="s">
        <v>2163</v>
      </c>
      <c r="E209" s="834" t="s">
        <v>1402</v>
      </c>
      <c r="F209" s="832" t="s">
        <v>1384</v>
      </c>
      <c r="G209" s="832" t="s">
        <v>1417</v>
      </c>
      <c r="H209" s="832" t="s">
        <v>609</v>
      </c>
      <c r="I209" s="832" t="s">
        <v>1418</v>
      </c>
      <c r="J209" s="832" t="s">
        <v>718</v>
      </c>
      <c r="K209" s="832" t="s">
        <v>1163</v>
      </c>
      <c r="L209" s="835">
        <v>736.33</v>
      </c>
      <c r="M209" s="835">
        <v>10308.620000000001</v>
      </c>
      <c r="N209" s="832">
        <v>14</v>
      </c>
      <c r="O209" s="836">
        <v>6</v>
      </c>
      <c r="P209" s="835">
        <v>10308.620000000001</v>
      </c>
      <c r="Q209" s="837">
        <v>1</v>
      </c>
      <c r="R209" s="832">
        <v>14</v>
      </c>
      <c r="S209" s="837">
        <v>1</v>
      </c>
      <c r="T209" s="836">
        <v>6</v>
      </c>
      <c r="U209" s="838">
        <v>1</v>
      </c>
    </row>
    <row r="210" spans="1:21" ht="14.4" customHeight="1" x14ac:dyDescent="0.3">
      <c r="A210" s="831">
        <v>31</v>
      </c>
      <c r="B210" s="832" t="s">
        <v>1383</v>
      </c>
      <c r="C210" s="832" t="s">
        <v>1389</v>
      </c>
      <c r="D210" s="833" t="s">
        <v>2163</v>
      </c>
      <c r="E210" s="834" t="s">
        <v>1402</v>
      </c>
      <c r="F210" s="832" t="s">
        <v>1384</v>
      </c>
      <c r="G210" s="832" t="s">
        <v>1727</v>
      </c>
      <c r="H210" s="832" t="s">
        <v>579</v>
      </c>
      <c r="I210" s="832" t="s">
        <v>1728</v>
      </c>
      <c r="J210" s="832" t="s">
        <v>1729</v>
      </c>
      <c r="K210" s="832" t="s">
        <v>1730</v>
      </c>
      <c r="L210" s="835">
        <v>0</v>
      </c>
      <c r="M210" s="835">
        <v>0</v>
      </c>
      <c r="N210" s="832">
        <v>2</v>
      </c>
      <c r="O210" s="836">
        <v>0.5</v>
      </c>
      <c r="P210" s="835">
        <v>0</v>
      </c>
      <c r="Q210" s="837"/>
      <c r="R210" s="832">
        <v>2</v>
      </c>
      <c r="S210" s="837">
        <v>1</v>
      </c>
      <c r="T210" s="836">
        <v>0.5</v>
      </c>
      <c r="U210" s="838">
        <v>1</v>
      </c>
    </row>
    <row r="211" spans="1:21" ht="14.4" customHeight="1" x14ac:dyDescent="0.3">
      <c r="A211" s="831">
        <v>31</v>
      </c>
      <c r="B211" s="832" t="s">
        <v>1383</v>
      </c>
      <c r="C211" s="832" t="s">
        <v>1389</v>
      </c>
      <c r="D211" s="833" t="s">
        <v>2163</v>
      </c>
      <c r="E211" s="834" t="s">
        <v>1402</v>
      </c>
      <c r="F211" s="832" t="s">
        <v>1384</v>
      </c>
      <c r="G211" s="832" t="s">
        <v>1449</v>
      </c>
      <c r="H211" s="832" t="s">
        <v>609</v>
      </c>
      <c r="I211" s="832" t="s">
        <v>1279</v>
      </c>
      <c r="J211" s="832" t="s">
        <v>638</v>
      </c>
      <c r="K211" s="832" t="s">
        <v>623</v>
      </c>
      <c r="L211" s="835">
        <v>48.42</v>
      </c>
      <c r="M211" s="835">
        <v>48.42</v>
      </c>
      <c r="N211" s="832">
        <v>1</v>
      </c>
      <c r="O211" s="836">
        <v>1</v>
      </c>
      <c r="P211" s="835">
        <v>48.42</v>
      </c>
      <c r="Q211" s="837">
        <v>1</v>
      </c>
      <c r="R211" s="832">
        <v>1</v>
      </c>
      <c r="S211" s="837">
        <v>1</v>
      </c>
      <c r="T211" s="836">
        <v>1</v>
      </c>
      <c r="U211" s="838">
        <v>1</v>
      </c>
    </row>
    <row r="212" spans="1:21" ht="14.4" customHeight="1" x14ac:dyDescent="0.3">
      <c r="A212" s="831">
        <v>31</v>
      </c>
      <c r="B212" s="832" t="s">
        <v>1383</v>
      </c>
      <c r="C212" s="832" t="s">
        <v>1389</v>
      </c>
      <c r="D212" s="833" t="s">
        <v>2163</v>
      </c>
      <c r="E212" s="834" t="s">
        <v>1402</v>
      </c>
      <c r="F212" s="832" t="s">
        <v>1384</v>
      </c>
      <c r="G212" s="832" t="s">
        <v>1449</v>
      </c>
      <c r="H212" s="832" t="s">
        <v>579</v>
      </c>
      <c r="I212" s="832" t="s">
        <v>1540</v>
      </c>
      <c r="J212" s="832" t="s">
        <v>638</v>
      </c>
      <c r="K212" s="832" t="s">
        <v>1541</v>
      </c>
      <c r="L212" s="835">
        <v>48.42</v>
      </c>
      <c r="M212" s="835">
        <v>145.26</v>
      </c>
      <c r="N212" s="832">
        <v>3</v>
      </c>
      <c r="O212" s="836">
        <v>1</v>
      </c>
      <c r="P212" s="835">
        <v>145.26</v>
      </c>
      <c r="Q212" s="837">
        <v>1</v>
      </c>
      <c r="R212" s="832">
        <v>3</v>
      </c>
      <c r="S212" s="837">
        <v>1</v>
      </c>
      <c r="T212" s="836">
        <v>1</v>
      </c>
      <c r="U212" s="838">
        <v>1</v>
      </c>
    </row>
    <row r="213" spans="1:21" ht="14.4" customHeight="1" x14ac:dyDescent="0.3">
      <c r="A213" s="831">
        <v>31</v>
      </c>
      <c r="B213" s="832" t="s">
        <v>1383</v>
      </c>
      <c r="C213" s="832" t="s">
        <v>1389</v>
      </c>
      <c r="D213" s="833" t="s">
        <v>2163</v>
      </c>
      <c r="E213" s="834" t="s">
        <v>1402</v>
      </c>
      <c r="F213" s="832" t="s">
        <v>1384</v>
      </c>
      <c r="G213" s="832" t="s">
        <v>1419</v>
      </c>
      <c r="H213" s="832" t="s">
        <v>609</v>
      </c>
      <c r="I213" s="832" t="s">
        <v>1284</v>
      </c>
      <c r="J213" s="832" t="s">
        <v>1285</v>
      </c>
      <c r="K213" s="832" t="s">
        <v>1286</v>
      </c>
      <c r="L213" s="835">
        <v>0</v>
      </c>
      <c r="M213" s="835">
        <v>0</v>
      </c>
      <c r="N213" s="832">
        <v>10</v>
      </c>
      <c r="O213" s="836">
        <v>7.5</v>
      </c>
      <c r="P213" s="835">
        <v>0</v>
      </c>
      <c r="Q213" s="837"/>
      <c r="R213" s="832">
        <v>7</v>
      </c>
      <c r="S213" s="837">
        <v>0.7</v>
      </c>
      <c r="T213" s="836">
        <v>6</v>
      </c>
      <c r="U213" s="838">
        <v>0.8</v>
      </c>
    </row>
    <row r="214" spans="1:21" ht="14.4" customHeight="1" x14ac:dyDescent="0.3">
      <c r="A214" s="831">
        <v>31</v>
      </c>
      <c r="B214" s="832" t="s">
        <v>1383</v>
      </c>
      <c r="C214" s="832" t="s">
        <v>1389</v>
      </c>
      <c r="D214" s="833" t="s">
        <v>2163</v>
      </c>
      <c r="E214" s="834" t="s">
        <v>1402</v>
      </c>
      <c r="F214" s="832" t="s">
        <v>1384</v>
      </c>
      <c r="G214" s="832" t="s">
        <v>1456</v>
      </c>
      <c r="H214" s="832" t="s">
        <v>579</v>
      </c>
      <c r="I214" s="832" t="s">
        <v>1731</v>
      </c>
      <c r="J214" s="832" t="s">
        <v>1493</v>
      </c>
      <c r="K214" s="832" t="s">
        <v>1732</v>
      </c>
      <c r="L214" s="835">
        <v>50.32</v>
      </c>
      <c r="M214" s="835">
        <v>150.96</v>
      </c>
      <c r="N214" s="832">
        <v>3</v>
      </c>
      <c r="O214" s="836">
        <v>2</v>
      </c>
      <c r="P214" s="835">
        <v>150.96</v>
      </c>
      <c r="Q214" s="837">
        <v>1</v>
      </c>
      <c r="R214" s="832">
        <v>3</v>
      </c>
      <c r="S214" s="837">
        <v>1</v>
      </c>
      <c r="T214" s="836">
        <v>2</v>
      </c>
      <c r="U214" s="838">
        <v>1</v>
      </c>
    </row>
    <row r="215" spans="1:21" ht="14.4" customHeight="1" x14ac:dyDescent="0.3">
      <c r="A215" s="831">
        <v>31</v>
      </c>
      <c r="B215" s="832" t="s">
        <v>1383</v>
      </c>
      <c r="C215" s="832" t="s">
        <v>1389</v>
      </c>
      <c r="D215" s="833" t="s">
        <v>2163</v>
      </c>
      <c r="E215" s="834" t="s">
        <v>1402</v>
      </c>
      <c r="F215" s="832" t="s">
        <v>1384</v>
      </c>
      <c r="G215" s="832" t="s">
        <v>1733</v>
      </c>
      <c r="H215" s="832" t="s">
        <v>579</v>
      </c>
      <c r="I215" s="832" t="s">
        <v>1734</v>
      </c>
      <c r="J215" s="832" t="s">
        <v>1735</v>
      </c>
      <c r="K215" s="832" t="s">
        <v>1341</v>
      </c>
      <c r="L215" s="835">
        <v>101.23</v>
      </c>
      <c r="M215" s="835">
        <v>202.46</v>
      </c>
      <c r="N215" s="832">
        <v>2</v>
      </c>
      <c r="O215" s="836">
        <v>0.5</v>
      </c>
      <c r="P215" s="835">
        <v>202.46</v>
      </c>
      <c r="Q215" s="837">
        <v>1</v>
      </c>
      <c r="R215" s="832">
        <v>2</v>
      </c>
      <c r="S215" s="837">
        <v>1</v>
      </c>
      <c r="T215" s="836">
        <v>0.5</v>
      </c>
      <c r="U215" s="838">
        <v>1</v>
      </c>
    </row>
    <row r="216" spans="1:21" ht="14.4" customHeight="1" x14ac:dyDescent="0.3">
      <c r="A216" s="831">
        <v>31</v>
      </c>
      <c r="B216" s="832" t="s">
        <v>1383</v>
      </c>
      <c r="C216" s="832" t="s">
        <v>1389</v>
      </c>
      <c r="D216" s="833" t="s">
        <v>2163</v>
      </c>
      <c r="E216" s="834" t="s">
        <v>1402</v>
      </c>
      <c r="F216" s="832" t="s">
        <v>1386</v>
      </c>
      <c r="G216" s="832" t="s">
        <v>1423</v>
      </c>
      <c r="H216" s="832" t="s">
        <v>579</v>
      </c>
      <c r="I216" s="832" t="s">
        <v>1424</v>
      </c>
      <c r="J216" s="832" t="s">
        <v>1425</v>
      </c>
      <c r="K216" s="832" t="s">
        <v>1426</v>
      </c>
      <c r="L216" s="835">
        <v>35.130000000000003</v>
      </c>
      <c r="M216" s="835">
        <v>35.130000000000003</v>
      </c>
      <c r="N216" s="832">
        <v>1</v>
      </c>
      <c r="O216" s="836">
        <v>1</v>
      </c>
      <c r="P216" s="835">
        <v>35.130000000000003</v>
      </c>
      <c r="Q216" s="837">
        <v>1</v>
      </c>
      <c r="R216" s="832">
        <v>1</v>
      </c>
      <c r="S216" s="837">
        <v>1</v>
      </c>
      <c r="T216" s="836">
        <v>1</v>
      </c>
      <c r="U216" s="838">
        <v>1</v>
      </c>
    </row>
    <row r="217" spans="1:21" ht="14.4" customHeight="1" x14ac:dyDescent="0.3">
      <c r="A217" s="831">
        <v>31</v>
      </c>
      <c r="B217" s="832" t="s">
        <v>1383</v>
      </c>
      <c r="C217" s="832" t="s">
        <v>1389</v>
      </c>
      <c r="D217" s="833" t="s">
        <v>2163</v>
      </c>
      <c r="E217" s="834" t="s">
        <v>1402</v>
      </c>
      <c r="F217" s="832" t="s">
        <v>1386</v>
      </c>
      <c r="G217" s="832" t="s">
        <v>1423</v>
      </c>
      <c r="H217" s="832" t="s">
        <v>579</v>
      </c>
      <c r="I217" s="832" t="s">
        <v>1736</v>
      </c>
      <c r="J217" s="832" t="s">
        <v>1737</v>
      </c>
      <c r="K217" s="832" t="s">
        <v>1738</v>
      </c>
      <c r="L217" s="835">
        <v>30</v>
      </c>
      <c r="M217" s="835">
        <v>90</v>
      </c>
      <c r="N217" s="832">
        <v>3</v>
      </c>
      <c r="O217" s="836">
        <v>2</v>
      </c>
      <c r="P217" s="835">
        <v>90</v>
      </c>
      <c r="Q217" s="837">
        <v>1</v>
      </c>
      <c r="R217" s="832">
        <v>3</v>
      </c>
      <c r="S217" s="837">
        <v>1</v>
      </c>
      <c r="T217" s="836">
        <v>2</v>
      </c>
      <c r="U217" s="838">
        <v>1</v>
      </c>
    </row>
    <row r="218" spans="1:21" ht="14.4" customHeight="1" x14ac:dyDescent="0.3">
      <c r="A218" s="831">
        <v>31</v>
      </c>
      <c r="B218" s="832" t="s">
        <v>1383</v>
      </c>
      <c r="C218" s="832" t="s">
        <v>1389</v>
      </c>
      <c r="D218" s="833" t="s">
        <v>2163</v>
      </c>
      <c r="E218" s="834" t="s">
        <v>1402</v>
      </c>
      <c r="F218" s="832" t="s">
        <v>1386</v>
      </c>
      <c r="G218" s="832" t="s">
        <v>1427</v>
      </c>
      <c r="H218" s="832" t="s">
        <v>579</v>
      </c>
      <c r="I218" s="832" t="s">
        <v>1428</v>
      </c>
      <c r="J218" s="832" t="s">
        <v>1429</v>
      </c>
      <c r="K218" s="832" t="s">
        <v>1430</v>
      </c>
      <c r="L218" s="835">
        <v>492.18</v>
      </c>
      <c r="M218" s="835">
        <v>492.18</v>
      </c>
      <c r="N218" s="832">
        <v>1</v>
      </c>
      <c r="O218" s="836">
        <v>1</v>
      </c>
      <c r="P218" s="835">
        <v>492.18</v>
      </c>
      <c r="Q218" s="837">
        <v>1</v>
      </c>
      <c r="R218" s="832">
        <v>1</v>
      </c>
      <c r="S218" s="837">
        <v>1</v>
      </c>
      <c r="T218" s="836">
        <v>1</v>
      </c>
      <c r="U218" s="838">
        <v>1</v>
      </c>
    </row>
    <row r="219" spans="1:21" ht="14.4" customHeight="1" x14ac:dyDescent="0.3">
      <c r="A219" s="831">
        <v>31</v>
      </c>
      <c r="B219" s="832" t="s">
        <v>1383</v>
      </c>
      <c r="C219" s="832" t="s">
        <v>1389</v>
      </c>
      <c r="D219" s="833" t="s">
        <v>2163</v>
      </c>
      <c r="E219" s="834" t="s">
        <v>1402</v>
      </c>
      <c r="F219" s="832" t="s">
        <v>1386</v>
      </c>
      <c r="G219" s="832" t="s">
        <v>1427</v>
      </c>
      <c r="H219" s="832" t="s">
        <v>579</v>
      </c>
      <c r="I219" s="832" t="s">
        <v>1515</v>
      </c>
      <c r="J219" s="832" t="s">
        <v>1477</v>
      </c>
      <c r="K219" s="832" t="s">
        <v>1516</v>
      </c>
      <c r="L219" s="835">
        <v>58.5</v>
      </c>
      <c r="M219" s="835">
        <v>58.5</v>
      </c>
      <c r="N219" s="832">
        <v>1</v>
      </c>
      <c r="O219" s="836">
        <v>1</v>
      </c>
      <c r="P219" s="835">
        <v>58.5</v>
      </c>
      <c r="Q219" s="837">
        <v>1</v>
      </c>
      <c r="R219" s="832">
        <v>1</v>
      </c>
      <c r="S219" s="837">
        <v>1</v>
      </c>
      <c r="T219" s="836">
        <v>1</v>
      </c>
      <c r="U219" s="838">
        <v>1</v>
      </c>
    </row>
    <row r="220" spans="1:21" ht="14.4" customHeight="1" x14ac:dyDescent="0.3">
      <c r="A220" s="831">
        <v>31</v>
      </c>
      <c r="B220" s="832" t="s">
        <v>1383</v>
      </c>
      <c r="C220" s="832" t="s">
        <v>1389</v>
      </c>
      <c r="D220" s="833" t="s">
        <v>2163</v>
      </c>
      <c r="E220" s="834" t="s">
        <v>1402</v>
      </c>
      <c r="F220" s="832" t="s">
        <v>1386</v>
      </c>
      <c r="G220" s="832" t="s">
        <v>1427</v>
      </c>
      <c r="H220" s="832" t="s">
        <v>579</v>
      </c>
      <c r="I220" s="832" t="s">
        <v>1473</v>
      </c>
      <c r="J220" s="832" t="s">
        <v>1474</v>
      </c>
      <c r="K220" s="832" t="s">
        <v>1475</v>
      </c>
      <c r="L220" s="835">
        <v>971.25</v>
      </c>
      <c r="M220" s="835">
        <v>971.25</v>
      </c>
      <c r="N220" s="832">
        <v>1</v>
      </c>
      <c r="O220" s="836">
        <v>1</v>
      </c>
      <c r="P220" s="835">
        <v>971.25</v>
      </c>
      <c r="Q220" s="837">
        <v>1</v>
      </c>
      <c r="R220" s="832">
        <v>1</v>
      </c>
      <c r="S220" s="837">
        <v>1</v>
      </c>
      <c r="T220" s="836">
        <v>1</v>
      </c>
      <c r="U220" s="838">
        <v>1</v>
      </c>
    </row>
    <row r="221" spans="1:21" ht="14.4" customHeight="1" x14ac:dyDescent="0.3">
      <c r="A221" s="831">
        <v>31</v>
      </c>
      <c r="B221" s="832" t="s">
        <v>1383</v>
      </c>
      <c r="C221" s="832" t="s">
        <v>1389</v>
      </c>
      <c r="D221" s="833" t="s">
        <v>2163</v>
      </c>
      <c r="E221" s="834" t="s">
        <v>1402</v>
      </c>
      <c r="F221" s="832" t="s">
        <v>1386</v>
      </c>
      <c r="G221" s="832" t="s">
        <v>1427</v>
      </c>
      <c r="H221" s="832" t="s">
        <v>579</v>
      </c>
      <c r="I221" s="832" t="s">
        <v>1739</v>
      </c>
      <c r="J221" s="832" t="s">
        <v>1740</v>
      </c>
      <c r="K221" s="832"/>
      <c r="L221" s="835">
        <v>80.349999999999994</v>
      </c>
      <c r="M221" s="835">
        <v>80.349999999999994</v>
      </c>
      <c r="N221" s="832">
        <v>1</v>
      </c>
      <c r="O221" s="836">
        <v>1</v>
      </c>
      <c r="P221" s="835">
        <v>80.349999999999994</v>
      </c>
      <c r="Q221" s="837">
        <v>1</v>
      </c>
      <c r="R221" s="832">
        <v>1</v>
      </c>
      <c r="S221" s="837">
        <v>1</v>
      </c>
      <c r="T221" s="836">
        <v>1</v>
      </c>
      <c r="U221" s="838">
        <v>1</v>
      </c>
    </row>
    <row r="222" spans="1:21" ht="14.4" customHeight="1" x14ac:dyDescent="0.3">
      <c r="A222" s="831">
        <v>31</v>
      </c>
      <c r="B222" s="832" t="s">
        <v>1383</v>
      </c>
      <c r="C222" s="832" t="s">
        <v>1389</v>
      </c>
      <c r="D222" s="833" t="s">
        <v>2163</v>
      </c>
      <c r="E222" s="834" t="s">
        <v>1402</v>
      </c>
      <c r="F222" s="832" t="s">
        <v>1386</v>
      </c>
      <c r="G222" s="832" t="s">
        <v>1427</v>
      </c>
      <c r="H222" s="832" t="s">
        <v>579</v>
      </c>
      <c r="I222" s="832" t="s">
        <v>1563</v>
      </c>
      <c r="J222" s="832" t="s">
        <v>1564</v>
      </c>
      <c r="K222" s="832" t="s">
        <v>1565</v>
      </c>
      <c r="L222" s="835">
        <v>350</v>
      </c>
      <c r="M222" s="835">
        <v>350</v>
      </c>
      <c r="N222" s="832">
        <v>1</v>
      </c>
      <c r="O222" s="836">
        <v>1</v>
      </c>
      <c r="P222" s="835">
        <v>350</v>
      </c>
      <c r="Q222" s="837">
        <v>1</v>
      </c>
      <c r="R222" s="832">
        <v>1</v>
      </c>
      <c r="S222" s="837">
        <v>1</v>
      </c>
      <c r="T222" s="836">
        <v>1</v>
      </c>
      <c r="U222" s="838">
        <v>1</v>
      </c>
    </row>
    <row r="223" spans="1:21" ht="14.4" customHeight="1" x14ac:dyDescent="0.3">
      <c r="A223" s="831">
        <v>31</v>
      </c>
      <c r="B223" s="832" t="s">
        <v>1383</v>
      </c>
      <c r="C223" s="832" t="s">
        <v>1389</v>
      </c>
      <c r="D223" s="833" t="s">
        <v>2163</v>
      </c>
      <c r="E223" s="834" t="s">
        <v>1402</v>
      </c>
      <c r="F223" s="832" t="s">
        <v>1386</v>
      </c>
      <c r="G223" s="832" t="s">
        <v>1427</v>
      </c>
      <c r="H223" s="832" t="s">
        <v>579</v>
      </c>
      <c r="I223" s="832" t="s">
        <v>1476</v>
      </c>
      <c r="J223" s="832" t="s">
        <v>1477</v>
      </c>
      <c r="K223" s="832" t="s">
        <v>1478</v>
      </c>
      <c r="L223" s="835">
        <v>58.5</v>
      </c>
      <c r="M223" s="835">
        <v>58.5</v>
      </c>
      <c r="N223" s="832">
        <v>1</v>
      </c>
      <c r="O223" s="836">
        <v>1</v>
      </c>
      <c r="P223" s="835">
        <v>58.5</v>
      </c>
      <c r="Q223" s="837">
        <v>1</v>
      </c>
      <c r="R223" s="832">
        <v>1</v>
      </c>
      <c r="S223" s="837">
        <v>1</v>
      </c>
      <c r="T223" s="836">
        <v>1</v>
      </c>
      <c r="U223" s="838">
        <v>1</v>
      </c>
    </row>
    <row r="224" spans="1:21" ht="14.4" customHeight="1" x14ac:dyDescent="0.3">
      <c r="A224" s="831">
        <v>31</v>
      </c>
      <c r="B224" s="832" t="s">
        <v>1383</v>
      </c>
      <c r="C224" s="832" t="s">
        <v>1389</v>
      </c>
      <c r="D224" s="833" t="s">
        <v>2163</v>
      </c>
      <c r="E224" s="834" t="s">
        <v>1402</v>
      </c>
      <c r="F224" s="832" t="s">
        <v>1386</v>
      </c>
      <c r="G224" s="832" t="s">
        <v>1427</v>
      </c>
      <c r="H224" s="832" t="s">
        <v>579</v>
      </c>
      <c r="I224" s="832" t="s">
        <v>1660</v>
      </c>
      <c r="J224" s="832" t="s">
        <v>1661</v>
      </c>
      <c r="K224" s="832" t="s">
        <v>1662</v>
      </c>
      <c r="L224" s="835">
        <v>750</v>
      </c>
      <c r="M224" s="835">
        <v>1500</v>
      </c>
      <c r="N224" s="832">
        <v>2</v>
      </c>
      <c r="O224" s="836">
        <v>2</v>
      </c>
      <c r="P224" s="835">
        <v>750</v>
      </c>
      <c r="Q224" s="837">
        <v>0.5</v>
      </c>
      <c r="R224" s="832">
        <v>1</v>
      </c>
      <c r="S224" s="837">
        <v>0.5</v>
      </c>
      <c r="T224" s="836">
        <v>1</v>
      </c>
      <c r="U224" s="838">
        <v>0.5</v>
      </c>
    </row>
    <row r="225" spans="1:21" ht="14.4" customHeight="1" x14ac:dyDescent="0.3">
      <c r="A225" s="831">
        <v>31</v>
      </c>
      <c r="B225" s="832" t="s">
        <v>1383</v>
      </c>
      <c r="C225" s="832" t="s">
        <v>1389</v>
      </c>
      <c r="D225" s="833" t="s">
        <v>2163</v>
      </c>
      <c r="E225" s="834" t="s">
        <v>1402</v>
      </c>
      <c r="F225" s="832" t="s">
        <v>1386</v>
      </c>
      <c r="G225" s="832" t="s">
        <v>1434</v>
      </c>
      <c r="H225" s="832" t="s">
        <v>579</v>
      </c>
      <c r="I225" s="832" t="s">
        <v>1569</v>
      </c>
      <c r="J225" s="832" t="s">
        <v>1570</v>
      </c>
      <c r="K225" s="832" t="s">
        <v>1571</v>
      </c>
      <c r="L225" s="835">
        <v>260</v>
      </c>
      <c r="M225" s="835">
        <v>1040</v>
      </c>
      <c r="N225" s="832">
        <v>4</v>
      </c>
      <c r="O225" s="836">
        <v>2</v>
      </c>
      <c r="P225" s="835">
        <v>1040</v>
      </c>
      <c r="Q225" s="837">
        <v>1</v>
      </c>
      <c r="R225" s="832">
        <v>4</v>
      </c>
      <c r="S225" s="837">
        <v>1</v>
      </c>
      <c r="T225" s="836">
        <v>2</v>
      </c>
      <c r="U225" s="838">
        <v>1</v>
      </c>
    </row>
    <row r="226" spans="1:21" ht="14.4" customHeight="1" x14ac:dyDescent="0.3">
      <c r="A226" s="831">
        <v>31</v>
      </c>
      <c r="B226" s="832" t="s">
        <v>1383</v>
      </c>
      <c r="C226" s="832" t="s">
        <v>1389</v>
      </c>
      <c r="D226" s="833" t="s">
        <v>2163</v>
      </c>
      <c r="E226" s="834" t="s">
        <v>1402</v>
      </c>
      <c r="F226" s="832" t="s">
        <v>1386</v>
      </c>
      <c r="G226" s="832" t="s">
        <v>1434</v>
      </c>
      <c r="H226" s="832" t="s">
        <v>579</v>
      </c>
      <c r="I226" s="832" t="s">
        <v>1435</v>
      </c>
      <c r="J226" s="832" t="s">
        <v>1436</v>
      </c>
      <c r="K226" s="832" t="s">
        <v>1437</v>
      </c>
      <c r="L226" s="835">
        <v>200</v>
      </c>
      <c r="M226" s="835">
        <v>400</v>
      </c>
      <c r="N226" s="832">
        <v>2</v>
      </c>
      <c r="O226" s="836">
        <v>1</v>
      </c>
      <c r="P226" s="835">
        <v>400</v>
      </c>
      <c r="Q226" s="837">
        <v>1</v>
      </c>
      <c r="R226" s="832">
        <v>2</v>
      </c>
      <c r="S226" s="837">
        <v>1</v>
      </c>
      <c r="T226" s="836">
        <v>1</v>
      </c>
      <c r="U226" s="838">
        <v>1</v>
      </c>
    </row>
    <row r="227" spans="1:21" ht="14.4" customHeight="1" x14ac:dyDescent="0.3">
      <c r="A227" s="831">
        <v>31</v>
      </c>
      <c r="B227" s="832" t="s">
        <v>1383</v>
      </c>
      <c r="C227" s="832" t="s">
        <v>1389</v>
      </c>
      <c r="D227" s="833" t="s">
        <v>2163</v>
      </c>
      <c r="E227" s="834" t="s">
        <v>1404</v>
      </c>
      <c r="F227" s="832" t="s">
        <v>1384</v>
      </c>
      <c r="G227" s="832" t="s">
        <v>1439</v>
      </c>
      <c r="H227" s="832" t="s">
        <v>579</v>
      </c>
      <c r="I227" s="832" t="s">
        <v>1741</v>
      </c>
      <c r="J227" s="832" t="s">
        <v>1742</v>
      </c>
      <c r="K227" s="832" t="s">
        <v>1251</v>
      </c>
      <c r="L227" s="835">
        <v>78.33</v>
      </c>
      <c r="M227" s="835">
        <v>156.66</v>
      </c>
      <c r="N227" s="832">
        <v>2</v>
      </c>
      <c r="O227" s="836">
        <v>0.5</v>
      </c>
      <c r="P227" s="835">
        <v>156.66</v>
      </c>
      <c r="Q227" s="837">
        <v>1</v>
      </c>
      <c r="R227" s="832">
        <v>2</v>
      </c>
      <c r="S227" s="837">
        <v>1</v>
      </c>
      <c r="T227" s="836">
        <v>0.5</v>
      </c>
      <c r="U227" s="838">
        <v>1</v>
      </c>
    </row>
    <row r="228" spans="1:21" ht="14.4" customHeight="1" x14ac:dyDescent="0.3">
      <c r="A228" s="831">
        <v>31</v>
      </c>
      <c r="B228" s="832" t="s">
        <v>1383</v>
      </c>
      <c r="C228" s="832" t="s">
        <v>1389</v>
      </c>
      <c r="D228" s="833" t="s">
        <v>2163</v>
      </c>
      <c r="E228" s="834" t="s">
        <v>1404</v>
      </c>
      <c r="F228" s="832" t="s">
        <v>1384</v>
      </c>
      <c r="G228" s="832" t="s">
        <v>1584</v>
      </c>
      <c r="H228" s="832" t="s">
        <v>579</v>
      </c>
      <c r="I228" s="832" t="s">
        <v>1743</v>
      </c>
      <c r="J228" s="832" t="s">
        <v>1744</v>
      </c>
      <c r="K228" s="832" t="s">
        <v>1745</v>
      </c>
      <c r="L228" s="835">
        <v>0</v>
      </c>
      <c r="M228" s="835">
        <v>0</v>
      </c>
      <c r="N228" s="832">
        <v>1</v>
      </c>
      <c r="O228" s="836">
        <v>0.5</v>
      </c>
      <c r="P228" s="835">
        <v>0</v>
      </c>
      <c r="Q228" s="837"/>
      <c r="R228" s="832">
        <v>1</v>
      </c>
      <c r="S228" s="837">
        <v>1</v>
      </c>
      <c r="T228" s="836">
        <v>0.5</v>
      </c>
      <c r="U228" s="838">
        <v>1</v>
      </c>
    </row>
    <row r="229" spans="1:21" ht="14.4" customHeight="1" x14ac:dyDescent="0.3">
      <c r="A229" s="831">
        <v>31</v>
      </c>
      <c r="B229" s="832" t="s">
        <v>1383</v>
      </c>
      <c r="C229" s="832" t="s">
        <v>1389</v>
      </c>
      <c r="D229" s="833" t="s">
        <v>2163</v>
      </c>
      <c r="E229" s="834" t="s">
        <v>1404</v>
      </c>
      <c r="F229" s="832" t="s">
        <v>1384</v>
      </c>
      <c r="G229" s="832" t="s">
        <v>1716</v>
      </c>
      <c r="H229" s="832" t="s">
        <v>579</v>
      </c>
      <c r="I229" s="832" t="s">
        <v>1746</v>
      </c>
      <c r="J229" s="832" t="s">
        <v>669</v>
      </c>
      <c r="K229" s="832" t="s">
        <v>1718</v>
      </c>
      <c r="L229" s="835">
        <v>91.11</v>
      </c>
      <c r="M229" s="835">
        <v>91.11</v>
      </c>
      <c r="N229" s="832">
        <v>1</v>
      </c>
      <c r="O229" s="836">
        <v>0.5</v>
      </c>
      <c r="P229" s="835">
        <v>91.11</v>
      </c>
      <c r="Q229" s="837">
        <v>1</v>
      </c>
      <c r="R229" s="832">
        <v>1</v>
      </c>
      <c r="S229" s="837">
        <v>1</v>
      </c>
      <c r="T229" s="836">
        <v>0.5</v>
      </c>
      <c r="U229" s="838">
        <v>1</v>
      </c>
    </row>
    <row r="230" spans="1:21" ht="14.4" customHeight="1" x14ac:dyDescent="0.3">
      <c r="A230" s="831">
        <v>31</v>
      </c>
      <c r="B230" s="832" t="s">
        <v>1383</v>
      </c>
      <c r="C230" s="832" t="s">
        <v>1389</v>
      </c>
      <c r="D230" s="833" t="s">
        <v>2163</v>
      </c>
      <c r="E230" s="834" t="s">
        <v>1404</v>
      </c>
      <c r="F230" s="832" t="s">
        <v>1384</v>
      </c>
      <c r="G230" s="832" t="s">
        <v>1747</v>
      </c>
      <c r="H230" s="832" t="s">
        <v>579</v>
      </c>
      <c r="I230" s="832" t="s">
        <v>1748</v>
      </c>
      <c r="J230" s="832" t="s">
        <v>1749</v>
      </c>
      <c r="K230" s="832" t="s">
        <v>1750</v>
      </c>
      <c r="L230" s="835">
        <v>0</v>
      </c>
      <c r="M230" s="835">
        <v>0</v>
      </c>
      <c r="N230" s="832">
        <v>1</v>
      </c>
      <c r="O230" s="836">
        <v>1</v>
      </c>
      <c r="P230" s="835">
        <v>0</v>
      </c>
      <c r="Q230" s="837"/>
      <c r="R230" s="832">
        <v>1</v>
      </c>
      <c r="S230" s="837">
        <v>1</v>
      </c>
      <c r="T230" s="836">
        <v>1</v>
      </c>
      <c r="U230" s="838">
        <v>1</v>
      </c>
    </row>
    <row r="231" spans="1:21" ht="14.4" customHeight="1" x14ac:dyDescent="0.3">
      <c r="A231" s="831">
        <v>31</v>
      </c>
      <c r="B231" s="832" t="s">
        <v>1383</v>
      </c>
      <c r="C231" s="832" t="s">
        <v>1389</v>
      </c>
      <c r="D231" s="833" t="s">
        <v>2163</v>
      </c>
      <c r="E231" s="834" t="s">
        <v>1404</v>
      </c>
      <c r="F231" s="832" t="s">
        <v>1384</v>
      </c>
      <c r="G231" s="832" t="s">
        <v>1751</v>
      </c>
      <c r="H231" s="832" t="s">
        <v>579</v>
      </c>
      <c r="I231" s="832" t="s">
        <v>1752</v>
      </c>
      <c r="J231" s="832" t="s">
        <v>1753</v>
      </c>
      <c r="K231" s="832" t="s">
        <v>1754</v>
      </c>
      <c r="L231" s="835">
        <v>0</v>
      </c>
      <c r="M231" s="835">
        <v>0</v>
      </c>
      <c r="N231" s="832">
        <v>1</v>
      </c>
      <c r="O231" s="836">
        <v>1</v>
      </c>
      <c r="P231" s="835">
        <v>0</v>
      </c>
      <c r="Q231" s="837"/>
      <c r="R231" s="832">
        <v>1</v>
      </c>
      <c r="S231" s="837">
        <v>1</v>
      </c>
      <c r="T231" s="836">
        <v>1</v>
      </c>
      <c r="U231" s="838">
        <v>1</v>
      </c>
    </row>
    <row r="232" spans="1:21" ht="14.4" customHeight="1" x14ac:dyDescent="0.3">
      <c r="A232" s="831">
        <v>31</v>
      </c>
      <c r="B232" s="832" t="s">
        <v>1383</v>
      </c>
      <c r="C232" s="832" t="s">
        <v>1389</v>
      </c>
      <c r="D232" s="833" t="s">
        <v>2163</v>
      </c>
      <c r="E232" s="834" t="s">
        <v>1404</v>
      </c>
      <c r="F232" s="832" t="s">
        <v>1384</v>
      </c>
      <c r="G232" s="832" t="s">
        <v>1502</v>
      </c>
      <c r="H232" s="832" t="s">
        <v>579</v>
      </c>
      <c r="I232" s="832" t="s">
        <v>1503</v>
      </c>
      <c r="J232" s="832" t="s">
        <v>1504</v>
      </c>
      <c r="K232" s="832" t="s">
        <v>1505</v>
      </c>
      <c r="L232" s="835">
        <v>30.46</v>
      </c>
      <c r="M232" s="835">
        <v>121.84</v>
      </c>
      <c r="N232" s="832">
        <v>4</v>
      </c>
      <c r="O232" s="836">
        <v>1.5</v>
      </c>
      <c r="P232" s="835">
        <v>121.84</v>
      </c>
      <c r="Q232" s="837">
        <v>1</v>
      </c>
      <c r="R232" s="832">
        <v>4</v>
      </c>
      <c r="S232" s="837">
        <v>1</v>
      </c>
      <c r="T232" s="836">
        <v>1.5</v>
      </c>
      <c r="U232" s="838">
        <v>1</v>
      </c>
    </row>
    <row r="233" spans="1:21" ht="14.4" customHeight="1" x14ac:dyDescent="0.3">
      <c r="A233" s="831">
        <v>31</v>
      </c>
      <c r="B233" s="832" t="s">
        <v>1383</v>
      </c>
      <c r="C233" s="832" t="s">
        <v>1389</v>
      </c>
      <c r="D233" s="833" t="s">
        <v>2163</v>
      </c>
      <c r="E233" s="834" t="s">
        <v>1404</v>
      </c>
      <c r="F233" s="832" t="s">
        <v>1384</v>
      </c>
      <c r="G233" s="832" t="s">
        <v>1601</v>
      </c>
      <c r="H233" s="832" t="s">
        <v>579</v>
      </c>
      <c r="I233" s="832" t="s">
        <v>1755</v>
      </c>
      <c r="J233" s="832" t="s">
        <v>950</v>
      </c>
      <c r="K233" s="832" t="s">
        <v>1756</v>
      </c>
      <c r="L233" s="835">
        <v>0</v>
      </c>
      <c r="M233" s="835">
        <v>0</v>
      </c>
      <c r="N233" s="832">
        <v>2</v>
      </c>
      <c r="O233" s="836">
        <v>2</v>
      </c>
      <c r="P233" s="835">
        <v>0</v>
      </c>
      <c r="Q233" s="837"/>
      <c r="R233" s="832">
        <v>1</v>
      </c>
      <c r="S233" s="837">
        <v>0.5</v>
      </c>
      <c r="T233" s="836">
        <v>1</v>
      </c>
      <c r="U233" s="838">
        <v>0.5</v>
      </c>
    </row>
    <row r="234" spans="1:21" ht="14.4" customHeight="1" x14ac:dyDescent="0.3">
      <c r="A234" s="831">
        <v>31</v>
      </c>
      <c r="B234" s="832" t="s">
        <v>1383</v>
      </c>
      <c r="C234" s="832" t="s">
        <v>1389</v>
      </c>
      <c r="D234" s="833" t="s">
        <v>2163</v>
      </c>
      <c r="E234" s="834" t="s">
        <v>1404</v>
      </c>
      <c r="F234" s="832" t="s">
        <v>1384</v>
      </c>
      <c r="G234" s="832" t="s">
        <v>1442</v>
      </c>
      <c r="H234" s="832" t="s">
        <v>579</v>
      </c>
      <c r="I234" s="832" t="s">
        <v>1443</v>
      </c>
      <c r="J234" s="832" t="s">
        <v>1444</v>
      </c>
      <c r="K234" s="832" t="s">
        <v>1445</v>
      </c>
      <c r="L234" s="835">
        <v>132.97999999999999</v>
      </c>
      <c r="M234" s="835">
        <v>398.93999999999994</v>
      </c>
      <c r="N234" s="832">
        <v>3</v>
      </c>
      <c r="O234" s="836">
        <v>1.5</v>
      </c>
      <c r="P234" s="835">
        <v>398.93999999999994</v>
      </c>
      <c r="Q234" s="837">
        <v>1</v>
      </c>
      <c r="R234" s="832">
        <v>3</v>
      </c>
      <c r="S234" s="837">
        <v>1</v>
      </c>
      <c r="T234" s="836">
        <v>1.5</v>
      </c>
      <c r="U234" s="838">
        <v>1</v>
      </c>
    </row>
    <row r="235" spans="1:21" ht="14.4" customHeight="1" x14ac:dyDescent="0.3">
      <c r="A235" s="831">
        <v>31</v>
      </c>
      <c r="B235" s="832" t="s">
        <v>1383</v>
      </c>
      <c r="C235" s="832" t="s">
        <v>1389</v>
      </c>
      <c r="D235" s="833" t="s">
        <v>2163</v>
      </c>
      <c r="E235" s="834" t="s">
        <v>1404</v>
      </c>
      <c r="F235" s="832" t="s">
        <v>1384</v>
      </c>
      <c r="G235" s="832" t="s">
        <v>1757</v>
      </c>
      <c r="H235" s="832" t="s">
        <v>579</v>
      </c>
      <c r="I235" s="832" t="s">
        <v>1758</v>
      </c>
      <c r="J235" s="832" t="s">
        <v>1759</v>
      </c>
      <c r="K235" s="832" t="s">
        <v>1760</v>
      </c>
      <c r="L235" s="835">
        <v>73.989999999999995</v>
      </c>
      <c r="M235" s="835">
        <v>221.96999999999997</v>
      </c>
      <c r="N235" s="832">
        <v>3</v>
      </c>
      <c r="O235" s="836">
        <v>1</v>
      </c>
      <c r="P235" s="835">
        <v>221.96999999999997</v>
      </c>
      <c r="Q235" s="837">
        <v>1</v>
      </c>
      <c r="R235" s="832">
        <v>3</v>
      </c>
      <c r="S235" s="837">
        <v>1</v>
      </c>
      <c r="T235" s="836">
        <v>1</v>
      </c>
      <c r="U235" s="838">
        <v>1</v>
      </c>
    </row>
    <row r="236" spans="1:21" ht="14.4" customHeight="1" x14ac:dyDescent="0.3">
      <c r="A236" s="831">
        <v>31</v>
      </c>
      <c r="B236" s="832" t="s">
        <v>1383</v>
      </c>
      <c r="C236" s="832" t="s">
        <v>1389</v>
      </c>
      <c r="D236" s="833" t="s">
        <v>2163</v>
      </c>
      <c r="E236" s="834" t="s">
        <v>1404</v>
      </c>
      <c r="F236" s="832" t="s">
        <v>1384</v>
      </c>
      <c r="G236" s="832" t="s">
        <v>1761</v>
      </c>
      <c r="H236" s="832" t="s">
        <v>609</v>
      </c>
      <c r="I236" s="832" t="s">
        <v>1762</v>
      </c>
      <c r="J236" s="832" t="s">
        <v>1763</v>
      </c>
      <c r="K236" s="832" t="s">
        <v>1764</v>
      </c>
      <c r="L236" s="835">
        <v>176.32</v>
      </c>
      <c r="M236" s="835">
        <v>352.64</v>
      </c>
      <c r="N236" s="832">
        <v>2</v>
      </c>
      <c r="O236" s="836">
        <v>0.5</v>
      </c>
      <c r="P236" s="835">
        <v>352.64</v>
      </c>
      <c r="Q236" s="837">
        <v>1</v>
      </c>
      <c r="R236" s="832">
        <v>2</v>
      </c>
      <c r="S236" s="837">
        <v>1</v>
      </c>
      <c r="T236" s="836">
        <v>0.5</v>
      </c>
      <c r="U236" s="838">
        <v>1</v>
      </c>
    </row>
    <row r="237" spans="1:21" ht="14.4" customHeight="1" x14ac:dyDescent="0.3">
      <c r="A237" s="831">
        <v>31</v>
      </c>
      <c r="B237" s="832" t="s">
        <v>1383</v>
      </c>
      <c r="C237" s="832" t="s">
        <v>1389</v>
      </c>
      <c r="D237" s="833" t="s">
        <v>2163</v>
      </c>
      <c r="E237" s="834" t="s">
        <v>1404</v>
      </c>
      <c r="F237" s="832" t="s">
        <v>1384</v>
      </c>
      <c r="G237" s="832" t="s">
        <v>1417</v>
      </c>
      <c r="H237" s="832" t="s">
        <v>609</v>
      </c>
      <c r="I237" s="832" t="s">
        <v>1438</v>
      </c>
      <c r="J237" s="832" t="s">
        <v>718</v>
      </c>
      <c r="K237" s="832" t="s">
        <v>1165</v>
      </c>
      <c r="L237" s="835">
        <v>490.89</v>
      </c>
      <c r="M237" s="835">
        <v>15217.590000000002</v>
      </c>
      <c r="N237" s="832">
        <v>31</v>
      </c>
      <c r="O237" s="836">
        <v>16.5</v>
      </c>
      <c r="P237" s="835">
        <v>14726.700000000003</v>
      </c>
      <c r="Q237" s="837">
        <v>0.967741935483871</v>
      </c>
      <c r="R237" s="832">
        <v>30</v>
      </c>
      <c r="S237" s="837">
        <v>0.967741935483871</v>
      </c>
      <c r="T237" s="836">
        <v>15.5</v>
      </c>
      <c r="U237" s="838">
        <v>0.93939393939393945</v>
      </c>
    </row>
    <row r="238" spans="1:21" ht="14.4" customHeight="1" x14ac:dyDescent="0.3">
      <c r="A238" s="831">
        <v>31</v>
      </c>
      <c r="B238" s="832" t="s">
        <v>1383</v>
      </c>
      <c r="C238" s="832" t="s">
        <v>1389</v>
      </c>
      <c r="D238" s="833" t="s">
        <v>2163</v>
      </c>
      <c r="E238" s="834" t="s">
        <v>1404</v>
      </c>
      <c r="F238" s="832" t="s">
        <v>1384</v>
      </c>
      <c r="G238" s="832" t="s">
        <v>1417</v>
      </c>
      <c r="H238" s="832" t="s">
        <v>609</v>
      </c>
      <c r="I238" s="832" t="s">
        <v>1418</v>
      </c>
      <c r="J238" s="832" t="s">
        <v>718</v>
      </c>
      <c r="K238" s="832" t="s">
        <v>1163</v>
      </c>
      <c r="L238" s="835">
        <v>736.33</v>
      </c>
      <c r="M238" s="835">
        <v>9572.2900000000009</v>
      </c>
      <c r="N238" s="832">
        <v>13</v>
      </c>
      <c r="O238" s="836">
        <v>7</v>
      </c>
      <c r="P238" s="835">
        <v>8835.9600000000009</v>
      </c>
      <c r="Q238" s="837">
        <v>0.92307692307692313</v>
      </c>
      <c r="R238" s="832">
        <v>12</v>
      </c>
      <c r="S238" s="837">
        <v>0.92307692307692313</v>
      </c>
      <c r="T238" s="836">
        <v>6</v>
      </c>
      <c r="U238" s="838">
        <v>0.8571428571428571</v>
      </c>
    </row>
    <row r="239" spans="1:21" ht="14.4" customHeight="1" x14ac:dyDescent="0.3">
      <c r="A239" s="831">
        <v>31</v>
      </c>
      <c r="B239" s="832" t="s">
        <v>1383</v>
      </c>
      <c r="C239" s="832" t="s">
        <v>1389</v>
      </c>
      <c r="D239" s="833" t="s">
        <v>2163</v>
      </c>
      <c r="E239" s="834" t="s">
        <v>1404</v>
      </c>
      <c r="F239" s="832" t="s">
        <v>1384</v>
      </c>
      <c r="G239" s="832" t="s">
        <v>1417</v>
      </c>
      <c r="H239" s="832" t="s">
        <v>609</v>
      </c>
      <c r="I239" s="832" t="s">
        <v>1488</v>
      </c>
      <c r="J239" s="832" t="s">
        <v>718</v>
      </c>
      <c r="K239" s="832" t="s">
        <v>1489</v>
      </c>
      <c r="L239" s="835">
        <v>923.74</v>
      </c>
      <c r="M239" s="835">
        <v>5542.4400000000005</v>
      </c>
      <c r="N239" s="832">
        <v>6</v>
      </c>
      <c r="O239" s="836">
        <v>1.5</v>
      </c>
      <c r="P239" s="835">
        <v>5542.4400000000005</v>
      </c>
      <c r="Q239" s="837">
        <v>1</v>
      </c>
      <c r="R239" s="832">
        <v>6</v>
      </c>
      <c r="S239" s="837">
        <v>1</v>
      </c>
      <c r="T239" s="836">
        <v>1.5</v>
      </c>
      <c r="U239" s="838">
        <v>1</v>
      </c>
    </row>
    <row r="240" spans="1:21" ht="14.4" customHeight="1" x14ac:dyDescent="0.3">
      <c r="A240" s="831">
        <v>31</v>
      </c>
      <c r="B240" s="832" t="s">
        <v>1383</v>
      </c>
      <c r="C240" s="832" t="s">
        <v>1389</v>
      </c>
      <c r="D240" s="833" t="s">
        <v>2163</v>
      </c>
      <c r="E240" s="834" t="s">
        <v>1404</v>
      </c>
      <c r="F240" s="832" t="s">
        <v>1384</v>
      </c>
      <c r="G240" s="832" t="s">
        <v>1417</v>
      </c>
      <c r="H240" s="832" t="s">
        <v>609</v>
      </c>
      <c r="I240" s="832" t="s">
        <v>1537</v>
      </c>
      <c r="J240" s="832" t="s">
        <v>1538</v>
      </c>
      <c r="K240" s="832" t="s">
        <v>1539</v>
      </c>
      <c r="L240" s="835">
        <v>1385.62</v>
      </c>
      <c r="M240" s="835">
        <v>2771.24</v>
      </c>
      <c r="N240" s="832">
        <v>2</v>
      </c>
      <c r="O240" s="836">
        <v>1</v>
      </c>
      <c r="P240" s="835">
        <v>2771.24</v>
      </c>
      <c r="Q240" s="837">
        <v>1</v>
      </c>
      <c r="R240" s="832">
        <v>2</v>
      </c>
      <c r="S240" s="837">
        <v>1</v>
      </c>
      <c r="T240" s="836">
        <v>1</v>
      </c>
      <c r="U240" s="838">
        <v>1</v>
      </c>
    </row>
    <row r="241" spans="1:21" ht="14.4" customHeight="1" x14ac:dyDescent="0.3">
      <c r="A241" s="831">
        <v>31</v>
      </c>
      <c r="B241" s="832" t="s">
        <v>1383</v>
      </c>
      <c r="C241" s="832" t="s">
        <v>1389</v>
      </c>
      <c r="D241" s="833" t="s">
        <v>2163</v>
      </c>
      <c r="E241" s="834" t="s">
        <v>1404</v>
      </c>
      <c r="F241" s="832" t="s">
        <v>1384</v>
      </c>
      <c r="G241" s="832" t="s">
        <v>1449</v>
      </c>
      <c r="H241" s="832" t="s">
        <v>609</v>
      </c>
      <c r="I241" s="832" t="s">
        <v>1279</v>
      </c>
      <c r="J241" s="832" t="s">
        <v>638</v>
      </c>
      <c r="K241" s="832" t="s">
        <v>623</v>
      </c>
      <c r="L241" s="835">
        <v>48.42</v>
      </c>
      <c r="M241" s="835">
        <v>48.42</v>
      </c>
      <c r="N241" s="832">
        <v>1</v>
      </c>
      <c r="O241" s="836">
        <v>0.5</v>
      </c>
      <c r="P241" s="835">
        <v>48.42</v>
      </c>
      <c r="Q241" s="837">
        <v>1</v>
      </c>
      <c r="R241" s="832">
        <v>1</v>
      </c>
      <c r="S241" s="837">
        <v>1</v>
      </c>
      <c r="T241" s="836">
        <v>0.5</v>
      </c>
      <c r="U241" s="838">
        <v>1</v>
      </c>
    </row>
    <row r="242" spans="1:21" ht="14.4" customHeight="1" x14ac:dyDescent="0.3">
      <c r="A242" s="831">
        <v>31</v>
      </c>
      <c r="B242" s="832" t="s">
        <v>1383</v>
      </c>
      <c r="C242" s="832" t="s">
        <v>1389</v>
      </c>
      <c r="D242" s="833" t="s">
        <v>2163</v>
      </c>
      <c r="E242" s="834" t="s">
        <v>1404</v>
      </c>
      <c r="F242" s="832" t="s">
        <v>1384</v>
      </c>
      <c r="G242" s="832" t="s">
        <v>1449</v>
      </c>
      <c r="H242" s="832" t="s">
        <v>579</v>
      </c>
      <c r="I242" s="832" t="s">
        <v>1540</v>
      </c>
      <c r="J242" s="832" t="s">
        <v>638</v>
      </c>
      <c r="K242" s="832" t="s">
        <v>1541</v>
      </c>
      <c r="L242" s="835">
        <v>48.42</v>
      </c>
      <c r="M242" s="835">
        <v>48.42</v>
      </c>
      <c r="N242" s="832">
        <v>1</v>
      </c>
      <c r="O242" s="836">
        <v>1</v>
      </c>
      <c r="P242" s="835"/>
      <c r="Q242" s="837">
        <v>0</v>
      </c>
      <c r="R242" s="832"/>
      <c r="S242" s="837">
        <v>0</v>
      </c>
      <c r="T242" s="836"/>
      <c r="U242" s="838">
        <v>0</v>
      </c>
    </row>
    <row r="243" spans="1:21" ht="14.4" customHeight="1" x14ac:dyDescent="0.3">
      <c r="A243" s="831">
        <v>31</v>
      </c>
      <c r="B243" s="832" t="s">
        <v>1383</v>
      </c>
      <c r="C243" s="832" t="s">
        <v>1389</v>
      </c>
      <c r="D243" s="833" t="s">
        <v>2163</v>
      </c>
      <c r="E243" s="834" t="s">
        <v>1404</v>
      </c>
      <c r="F243" s="832" t="s">
        <v>1384</v>
      </c>
      <c r="G243" s="832" t="s">
        <v>1765</v>
      </c>
      <c r="H243" s="832" t="s">
        <v>579</v>
      </c>
      <c r="I243" s="832" t="s">
        <v>1766</v>
      </c>
      <c r="J243" s="832" t="s">
        <v>618</v>
      </c>
      <c r="K243" s="832" t="s">
        <v>1767</v>
      </c>
      <c r="L243" s="835">
        <v>108.44</v>
      </c>
      <c r="M243" s="835">
        <v>108.44</v>
      </c>
      <c r="N243" s="832">
        <v>1</v>
      </c>
      <c r="O243" s="836">
        <v>1</v>
      </c>
      <c r="P243" s="835"/>
      <c r="Q243" s="837">
        <v>0</v>
      </c>
      <c r="R243" s="832"/>
      <c r="S243" s="837">
        <v>0</v>
      </c>
      <c r="T243" s="836"/>
      <c r="U243" s="838">
        <v>0</v>
      </c>
    </row>
    <row r="244" spans="1:21" ht="14.4" customHeight="1" x14ac:dyDescent="0.3">
      <c r="A244" s="831">
        <v>31</v>
      </c>
      <c r="B244" s="832" t="s">
        <v>1383</v>
      </c>
      <c r="C244" s="832" t="s">
        <v>1389</v>
      </c>
      <c r="D244" s="833" t="s">
        <v>2163</v>
      </c>
      <c r="E244" s="834" t="s">
        <v>1404</v>
      </c>
      <c r="F244" s="832" t="s">
        <v>1384</v>
      </c>
      <c r="G244" s="832" t="s">
        <v>1419</v>
      </c>
      <c r="H244" s="832" t="s">
        <v>609</v>
      </c>
      <c r="I244" s="832" t="s">
        <v>1284</v>
      </c>
      <c r="J244" s="832" t="s">
        <v>1285</v>
      </c>
      <c r="K244" s="832" t="s">
        <v>1286</v>
      </c>
      <c r="L244" s="835">
        <v>0</v>
      </c>
      <c r="M244" s="835">
        <v>0</v>
      </c>
      <c r="N244" s="832">
        <v>17</v>
      </c>
      <c r="O244" s="836">
        <v>9</v>
      </c>
      <c r="P244" s="835">
        <v>0</v>
      </c>
      <c r="Q244" s="837"/>
      <c r="R244" s="832">
        <v>13</v>
      </c>
      <c r="S244" s="837">
        <v>0.76470588235294112</v>
      </c>
      <c r="T244" s="836">
        <v>6</v>
      </c>
      <c r="U244" s="838">
        <v>0.66666666666666663</v>
      </c>
    </row>
    <row r="245" spans="1:21" ht="14.4" customHeight="1" x14ac:dyDescent="0.3">
      <c r="A245" s="831">
        <v>31</v>
      </c>
      <c r="B245" s="832" t="s">
        <v>1383</v>
      </c>
      <c r="C245" s="832" t="s">
        <v>1389</v>
      </c>
      <c r="D245" s="833" t="s">
        <v>2163</v>
      </c>
      <c r="E245" s="834" t="s">
        <v>1404</v>
      </c>
      <c r="F245" s="832" t="s">
        <v>1384</v>
      </c>
      <c r="G245" s="832" t="s">
        <v>1768</v>
      </c>
      <c r="H245" s="832" t="s">
        <v>579</v>
      </c>
      <c r="I245" s="832" t="s">
        <v>1769</v>
      </c>
      <c r="J245" s="832" t="s">
        <v>1770</v>
      </c>
      <c r="K245" s="832" t="s">
        <v>1771</v>
      </c>
      <c r="L245" s="835">
        <v>1578.41</v>
      </c>
      <c r="M245" s="835">
        <v>1578.41</v>
      </c>
      <c r="N245" s="832">
        <v>1</v>
      </c>
      <c r="O245" s="836">
        <v>1</v>
      </c>
      <c r="P245" s="835">
        <v>1578.41</v>
      </c>
      <c r="Q245" s="837">
        <v>1</v>
      </c>
      <c r="R245" s="832">
        <v>1</v>
      </c>
      <c r="S245" s="837">
        <v>1</v>
      </c>
      <c r="T245" s="836">
        <v>1</v>
      </c>
      <c r="U245" s="838">
        <v>1</v>
      </c>
    </row>
    <row r="246" spans="1:21" ht="14.4" customHeight="1" x14ac:dyDescent="0.3">
      <c r="A246" s="831">
        <v>31</v>
      </c>
      <c r="B246" s="832" t="s">
        <v>1383</v>
      </c>
      <c r="C246" s="832" t="s">
        <v>1389</v>
      </c>
      <c r="D246" s="833" t="s">
        <v>2163</v>
      </c>
      <c r="E246" s="834" t="s">
        <v>1404</v>
      </c>
      <c r="F246" s="832" t="s">
        <v>1384</v>
      </c>
      <c r="G246" s="832" t="s">
        <v>1420</v>
      </c>
      <c r="H246" s="832" t="s">
        <v>579</v>
      </c>
      <c r="I246" s="832" t="s">
        <v>1421</v>
      </c>
      <c r="J246" s="832" t="s">
        <v>928</v>
      </c>
      <c r="K246" s="832" t="s">
        <v>1422</v>
      </c>
      <c r="L246" s="835">
        <v>219.37</v>
      </c>
      <c r="M246" s="835">
        <v>877.48</v>
      </c>
      <c r="N246" s="832">
        <v>4</v>
      </c>
      <c r="O246" s="836">
        <v>2</v>
      </c>
      <c r="P246" s="835">
        <v>877.48</v>
      </c>
      <c r="Q246" s="837">
        <v>1</v>
      </c>
      <c r="R246" s="832">
        <v>4</v>
      </c>
      <c r="S246" s="837">
        <v>1</v>
      </c>
      <c r="T246" s="836">
        <v>2</v>
      </c>
      <c r="U246" s="838">
        <v>1</v>
      </c>
    </row>
    <row r="247" spans="1:21" ht="14.4" customHeight="1" x14ac:dyDescent="0.3">
      <c r="A247" s="831">
        <v>31</v>
      </c>
      <c r="B247" s="832" t="s">
        <v>1383</v>
      </c>
      <c r="C247" s="832" t="s">
        <v>1389</v>
      </c>
      <c r="D247" s="833" t="s">
        <v>2163</v>
      </c>
      <c r="E247" s="834" t="s">
        <v>1404</v>
      </c>
      <c r="F247" s="832" t="s">
        <v>1384</v>
      </c>
      <c r="G247" s="832" t="s">
        <v>1542</v>
      </c>
      <c r="H247" s="832" t="s">
        <v>579</v>
      </c>
      <c r="I247" s="832" t="s">
        <v>1772</v>
      </c>
      <c r="J247" s="832" t="s">
        <v>1773</v>
      </c>
      <c r="K247" s="832" t="s">
        <v>1774</v>
      </c>
      <c r="L247" s="835">
        <v>0</v>
      </c>
      <c r="M247" s="835">
        <v>0</v>
      </c>
      <c r="N247" s="832">
        <v>1</v>
      </c>
      <c r="O247" s="836">
        <v>0.5</v>
      </c>
      <c r="P247" s="835">
        <v>0</v>
      </c>
      <c r="Q247" s="837"/>
      <c r="R247" s="832">
        <v>1</v>
      </c>
      <c r="S247" s="837">
        <v>1</v>
      </c>
      <c r="T247" s="836">
        <v>0.5</v>
      </c>
      <c r="U247" s="838">
        <v>1</v>
      </c>
    </row>
    <row r="248" spans="1:21" ht="14.4" customHeight="1" x14ac:dyDescent="0.3">
      <c r="A248" s="831">
        <v>31</v>
      </c>
      <c r="B248" s="832" t="s">
        <v>1383</v>
      </c>
      <c r="C248" s="832" t="s">
        <v>1389</v>
      </c>
      <c r="D248" s="833" t="s">
        <v>2163</v>
      </c>
      <c r="E248" s="834" t="s">
        <v>1404</v>
      </c>
      <c r="F248" s="832" t="s">
        <v>1384</v>
      </c>
      <c r="G248" s="832" t="s">
        <v>1775</v>
      </c>
      <c r="H248" s="832" t="s">
        <v>579</v>
      </c>
      <c r="I248" s="832" t="s">
        <v>1776</v>
      </c>
      <c r="J248" s="832" t="s">
        <v>1777</v>
      </c>
      <c r="K248" s="832" t="s">
        <v>1778</v>
      </c>
      <c r="L248" s="835">
        <v>0</v>
      </c>
      <c r="M248" s="835">
        <v>0</v>
      </c>
      <c r="N248" s="832">
        <v>1</v>
      </c>
      <c r="O248" s="836">
        <v>1</v>
      </c>
      <c r="P248" s="835">
        <v>0</v>
      </c>
      <c r="Q248" s="837"/>
      <c r="R248" s="832">
        <v>1</v>
      </c>
      <c r="S248" s="837">
        <v>1</v>
      </c>
      <c r="T248" s="836">
        <v>1</v>
      </c>
      <c r="U248" s="838">
        <v>1</v>
      </c>
    </row>
    <row r="249" spans="1:21" ht="14.4" customHeight="1" x14ac:dyDescent="0.3">
      <c r="A249" s="831">
        <v>31</v>
      </c>
      <c r="B249" s="832" t="s">
        <v>1383</v>
      </c>
      <c r="C249" s="832" t="s">
        <v>1389</v>
      </c>
      <c r="D249" s="833" t="s">
        <v>2163</v>
      </c>
      <c r="E249" s="834" t="s">
        <v>1404</v>
      </c>
      <c r="F249" s="832" t="s">
        <v>1384</v>
      </c>
      <c r="G249" s="832" t="s">
        <v>1775</v>
      </c>
      <c r="H249" s="832" t="s">
        <v>579</v>
      </c>
      <c r="I249" s="832" t="s">
        <v>1779</v>
      </c>
      <c r="J249" s="832" t="s">
        <v>1777</v>
      </c>
      <c r="K249" s="832" t="s">
        <v>1780</v>
      </c>
      <c r="L249" s="835">
        <v>0</v>
      </c>
      <c r="M249" s="835">
        <v>0</v>
      </c>
      <c r="N249" s="832">
        <v>1</v>
      </c>
      <c r="O249" s="836">
        <v>1</v>
      </c>
      <c r="P249" s="835">
        <v>0</v>
      </c>
      <c r="Q249" s="837"/>
      <c r="R249" s="832">
        <v>1</v>
      </c>
      <c r="S249" s="837">
        <v>1</v>
      </c>
      <c r="T249" s="836">
        <v>1</v>
      </c>
      <c r="U249" s="838">
        <v>1</v>
      </c>
    </row>
    <row r="250" spans="1:21" ht="14.4" customHeight="1" x14ac:dyDescent="0.3">
      <c r="A250" s="831">
        <v>31</v>
      </c>
      <c r="B250" s="832" t="s">
        <v>1383</v>
      </c>
      <c r="C250" s="832" t="s">
        <v>1389</v>
      </c>
      <c r="D250" s="833" t="s">
        <v>2163</v>
      </c>
      <c r="E250" s="834" t="s">
        <v>1404</v>
      </c>
      <c r="F250" s="832" t="s">
        <v>1384</v>
      </c>
      <c r="G250" s="832" t="s">
        <v>1637</v>
      </c>
      <c r="H250" s="832" t="s">
        <v>579</v>
      </c>
      <c r="I250" s="832" t="s">
        <v>1781</v>
      </c>
      <c r="J250" s="832" t="s">
        <v>1782</v>
      </c>
      <c r="K250" s="832" t="s">
        <v>1783</v>
      </c>
      <c r="L250" s="835">
        <v>0</v>
      </c>
      <c r="M250" s="835">
        <v>0</v>
      </c>
      <c r="N250" s="832">
        <v>1</v>
      </c>
      <c r="O250" s="836">
        <v>0.5</v>
      </c>
      <c r="P250" s="835">
        <v>0</v>
      </c>
      <c r="Q250" s="837"/>
      <c r="R250" s="832">
        <v>1</v>
      </c>
      <c r="S250" s="837">
        <v>1</v>
      </c>
      <c r="T250" s="836">
        <v>0.5</v>
      </c>
      <c r="U250" s="838">
        <v>1</v>
      </c>
    </row>
    <row r="251" spans="1:21" ht="14.4" customHeight="1" x14ac:dyDescent="0.3">
      <c r="A251" s="831">
        <v>31</v>
      </c>
      <c r="B251" s="832" t="s">
        <v>1383</v>
      </c>
      <c r="C251" s="832" t="s">
        <v>1389</v>
      </c>
      <c r="D251" s="833" t="s">
        <v>2163</v>
      </c>
      <c r="E251" s="834" t="s">
        <v>1404</v>
      </c>
      <c r="F251" s="832" t="s">
        <v>1384</v>
      </c>
      <c r="G251" s="832" t="s">
        <v>1456</v>
      </c>
      <c r="H251" s="832" t="s">
        <v>579</v>
      </c>
      <c r="I251" s="832" t="s">
        <v>1698</v>
      </c>
      <c r="J251" s="832" t="s">
        <v>1458</v>
      </c>
      <c r="K251" s="832" t="s">
        <v>1699</v>
      </c>
      <c r="L251" s="835">
        <v>33.549999999999997</v>
      </c>
      <c r="M251" s="835">
        <v>33.549999999999997</v>
      </c>
      <c r="N251" s="832">
        <v>1</v>
      </c>
      <c r="O251" s="836">
        <v>1</v>
      </c>
      <c r="P251" s="835">
        <v>33.549999999999997</v>
      </c>
      <c r="Q251" s="837">
        <v>1</v>
      </c>
      <c r="R251" s="832">
        <v>1</v>
      </c>
      <c r="S251" s="837">
        <v>1</v>
      </c>
      <c r="T251" s="836">
        <v>1</v>
      </c>
      <c r="U251" s="838">
        <v>1</v>
      </c>
    </row>
    <row r="252" spans="1:21" ht="14.4" customHeight="1" x14ac:dyDescent="0.3">
      <c r="A252" s="831">
        <v>31</v>
      </c>
      <c r="B252" s="832" t="s">
        <v>1383</v>
      </c>
      <c r="C252" s="832" t="s">
        <v>1389</v>
      </c>
      <c r="D252" s="833" t="s">
        <v>2163</v>
      </c>
      <c r="E252" s="834" t="s">
        <v>1404</v>
      </c>
      <c r="F252" s="832" t="s">
        <v>1384</v>
      </c>
      <c r="G252" s="832" t="s">
        <v>1456</v>
      </c>
      <c r="H252" s="832" t="s">
        <v>579</v>
      </c>
      <c r="I252" s="832" t="s">
        <v>1784</v>
      </c>
      <c r="J252" s="832" t="s">
        <v>1458</v>
      </c>
      <c r="K252" s="832" t="s">
        <v>1785</v>
      </c>
      <c r="L252" s="835">
        <v>33.31</v>
      </c>
      <c r="M252" s="835">
        <v>66.62</v>
      </c>
      <c r="N252" s="832">
        <v>2</v>
      </c>
      <c r="O252" s="836">
        <v>0.5</v>
      </c>
      <c r="P252" s="835">
        <v>66.62</v>
      </c>
      <c r="Q252" s="837">
        <v>1</v>
      </c>
      <c r="R252" s="832">
        <v>2</v>
      </c>
      <c r="S252" s="837">
        <v>1</v>
      </c>
      <c r="T252" s="836">
        <v>0.5</v>
      </c>
      <c r="U252" s="838">
        <v>1</v>
      </c>
    </row>
    <row r="253" spans="1:21" ht="14.4" customHeight="1" x14ac:dyDescent="0.3">
      <c r="A253" s="831">
        <v>31</v>
      </c>
      <c r="B253" s="832" t="s">
        <v>1383</v>
      </c>
      <c r="C253" s="832" t="s">
        <v>1389</v>
      </c>
      <c r="D253" s="833" t="s">
        <v>2163</v>
      </c>
      <c r="E253" s="834" t="s">
        <v>1404</v>
      </c>
      <c r="F253" s="832" t="s">
        <v>1384</v>
      </c>
      <c r="G253" s="832" t="s">
        <v>1456</v>
      </c>
      <c r="H253" s="832" t="s">
        <v>579</v>
      </c>
      <c r="I253" s="832" t="s">
        <v>1492</v>
      </c>
      <c r="J253" s="832" t="s">
        <v>1493</v>
      </c>
      <c r="K253" s="832" t="s">
        <v>1494</v>
      </c>
      <c r="L253" s="835">
        <v>50.32</v>
      </c>
      <c r="M253" s="835">
        <v>150.96</v>
      </c>
      <c r="N253" s="832">
        <v>3</v>
      </c>
      <c r="O253" s="836">
        <v>2</v>
      </c>
      <c r="P253" s="835">
        <v>150.96</v>
      </c>
      <c r="Q253" s="837">
        <v>1</v>
      </c>
      <c r="R253" s="832">
        <v>3</v>
      </c>
      <c r="S253" s="837">
        <v>1</v>
      </c>
      <c r="T253" s="836">
        <v>2</v>
      </c>
      <c r="U253" s="838">
        <v>1</v>
      </c>
    </row>
    <row r="254" spans="1:21" ht="14.4" customHeight="1" x14ac:dyDescent="0.3">
      <c r="A254" s="831">
        <v>31</v>
      </c>
      <c r="B254" s="832" t="s">
        <v>1383</v>
      </c>
      <c r="C254" s="832" t="s">
        <v>1389</v>
      </c>
      <c r="D254" s="833" t="s">
        <v>2163</v>
      </c>
      <c r="E254" s="834" t="s">
        <v>1404</v>
      </c>
      <c r="F254" s="832" t="s">
        <v>1384</v>
      </c>
      <c r="G254" s="832" t="s">
        <v>1456</v>
      </c>
      <c r="H254" s="832" t="s">
        <v>579</v>
      </c>
      <c r="I254" s="832" t="s">
        <v>1786</v>
      </c>
      <c r="J254" s="832" t="s">
        <v>1493</v>
      </c>
      <c r="K254" s="832" t="s">
        <v>1787</v>
      </c>
      <c r="L254" s="835">
        <v>33.549999999999997</v>
      </c>
      <c r="M254" s="835">
        <v>33.549999999999997</v>
      </c>
      <c r="N254" s="832">
        <v>1</v>
      </c>
      <c r="O254" s="836">
        <v>1</v>
      </c>
      <c r="P254" s="835">
        <v>33.549999999999997</v>
      </c>
      <c r="Q254" s="837">
        <v>1</v>
      </c>
      <c r="R254" s="832">
        <v>1</v>
      </c>
      <c r="S254" s="837">
        <v>1</v>
      </c>
      <c r="T254" s="836">
        <v>1</v>
      </c>
      <c r="U254" s="838">
        <v>1</v>
      </c>
    </row>
    <row r="255" spans="1:21" ht="14.4" customHeight="1" x14ac:dyDescent="0.3">
      <c r="A255" s="831">
        <v>31</v>
      </c>
      <c r="B255" s="832" t="s">
        <v>1383</v>
      </c>
      <c r="C255" s="832" t="s">
        <v>1389</v>
      </c>
      <c r="D255" s="833" t="s">
        <v>2163</v>
      </c>
      <c r="E255" s="834" t="s">
        <v>1404</v>
      </c>
      <c r="F255" s="832" t="s">
        <v>1384</v>
      </c>
      <c r="G255" s="832" t="s">
        <v>1461</v>
      </c>
      <c r="H255" s="832" t="s">
        <v>579</v>
      </c>
      <c r="I255" s="832" t="s">
        <v>1788</v>
      </c>
      <c r="J255" s="832" t="s">
        <v>614</v>
      </c>
      <c r="K255" s="832" t="s">
        <v>1789</v>
      </c>
      <c r="L255" s="835">
        <v>0</v>
      </c>
      <c r="M255" s="835">
        <v>0</v>
      </c>
      <c r="N255" s="832">
        <v>2</v>
      </c>
      <c r="O255" s="836">
        <v>1</v>
      </c>
      <c r="P255" s="835">
        <v>0</v>
      </c>
      <c r="Q255" s="837"/>
      <c r="R255" s="832">
        <v>2</v>
      </c>
      <c r="S255" s="837">
        <v>1</v>
      </c>
      <c r="T255" s="836">
        <v>1</v>
      </c>
      <c r="U255" s="838">
        <v>1</v>
      </c>
    </row>
    <row r="256" spans="1:21" ht="14.4" customHeight="1" x14ac:dyDescent="0.3">
      <c r="A256" s="831">
        <v>31</v>
      </c>
      <c r="B256" s="832" t="s">
        <v>1383</v>
      </c>
      <c r="C256" s="832" t="s">
        <v>1389</v>
      </c>
      <c r="D256" s="833" t="s">
        <v>2163</v>
      </c>
      <c r="E256" s="834" t="s">
        <v>1404</v>
      </c>
      <c r="F256" s="832" t="s">
        <v>1386</v>
      </c>
      <c r="G256" s="832" t="s">
        <v>1423</v>
      </c>
      <c r="H256" s="832" t="s">
        <v>579</v>
      </c>
      <c r="I256" s="832" t="s">
        <v>1424</v>
      </c>
      <c r="J256" s="832" t="s">
        <v>1425</v>
      </c>
      <c r="K256" s="832" t="s">
        <v>1426</v>
      </c>
      <c r="L256" s="835">
        <v>35.130000000000003</v>
      </c>
      <c r="M256" s="835">
        <v>70.260000000000005</v>
      </c>
      <c r="N256" s="832">
        <v>2</v>
      </c>
      <c r="O256" s="836">
        <v>1</v>
      </c>
      <c r="P256" s="835">
        <v>70.260000000000005</v>
      </c>
      <c r="Q256" s="837">
        <v>1</v>
      </c>
      <c r="R256" s="832">
        <v>2</v>
      </c>
      <c r="S256" s="837">
        <v>1</v>
      </c>
      <c r="T256" s="836">
        <v>1</v>
      </c>
      <c r="U256" s="838">
        <v>1</v>
      </c>
    </row>
    <row r="257" spans="1:21" ht="14.4" customHeight="1" x14ac:dyDescent="0.3">
      <c r="A257" s="831">
        <v>31</v>
      </c>
      <c r="B257" s="832" t="s">
        <v>1383</v>
      </c>
      <c r="C257" s="832" t="s">
        <v>1389</v>
      </c>
      <c r="D257" s="833" t="s">
        <v>2163</v>
      </c>
      <c r="E257" s="834" t="s">
        <v>1404</v>
      </c>
      <c r="F257" s="832" t="s">
        <v>1386</v>
      </c>
      <c r="G257" s="832" t="s">
        <v>1423</v>
      </c>
      <c r="H257" s="832" t="s">
        <v>579</v>
      </c>
      <c r="I257" s="832" t="s">
        <v>1548</v>
      </c>
      <c r="J257" s="832" t="s">
        <v>1549</v>
      </c>
      <c r="K257" s="832" t="s">
        <v>1550</v>
      </c>
      <c r="L257" s="835">
        <v>100</v>
      </c>
      <c r="M257" s="835">
        <v>1600</v>
      </c>
      <c r="N257" s="832">
        <v>16</v>
      </c>
      <c r="O257" s="836">
        <v>3</v>
      </c>
      <c r="P257" s="835"/>
      <c r="Q257" s="837">
        <v>0</v>
      </c>
      <c r="R257" s="832"/>
      <c r="S257" s="837">
        <v>0</v>
      </c>
      <c r="T257" s="836"/>
      <c r="U257" s="838">
        <v>0</v>
      </c>
    </row>
    <row r="258" spans="1:21" ht="14.4" customHeight="1" x14ac:dyDescent="0.3">
      <c r="A258" s="831">
        <v>31</v>
      </c>
      <c r="B258" s="832" t="s">
        <v>1383</v>
      </c>
      <c r="C258" s="832" t="s">
        <v>1389</v>
      </c>
      <c r="D258" s="833" t="s">
        <v>2163</v>
      </c>
      <c r="E258" s="834" t="s">
        <v>1404</v>
      </c>
      <c r="F258" s="832" t="s">
        <v>1386</v>
      </c>
      <c r="G258" s="832" t="s">
        <v>1423</v>
      </c>
      <c r="H258" s="832" t="s">
        <v>579</v>
      </c>
      <c r="I258" s="832" t="s">
        <v>1513</v>
      </c>
      <c r="J258" s="832" t="s">
        <v>1425</v>
      </c>
      <c r="K258" s="832" t="s">
        <v>1514</v>
      </c>
      <c r="L258" s="835">
        <v>30.99</v>
      </c>
      <c r="M258" s="835">
        <v>123.96</v>
      </c>
      <c r="N258" s="832">
        <v>4</v>
      </c>
      <c r="O258" s="836">
        <v>4</v>
      </c>
      <c r="P258" s="835">
        <v>92.97</v>
      </c>
      <c r="Q258" s="837">
        <v>0.75</v>
      </c>
      <c r="R258" s="832">
        <v>3</v>
      </c>
      <c r="S258" s="837">
        <v>0.75</v>
      </c>
      <c r="T258" s="836">
        <v>3</v>
      </c>
      <c r="U258" s="838">
        <v>0.75</v>
      </c>
    </row>
    <row r="259" spans="1:21" ht="14.4" customHeight="1" x14ac:dyDescent="0.3">
      <c r="A259" s="831">
        <v>31</v>
      </c>
      <c r="B259" s="832" t="s">
        <v>1383</v>
      </c>
      <c r="C259" s="832" t="s">
        <v>1389</v>
      </c>
      <c r="D259" s="833" t="s">
        <v>2163</v>
      </c>
      <c r="E259" s="834" t="s">
        <v>1404</v>
      </c>
      <c r="F259" s="832" t="s">
        <v>1386</v>
      </c>
      <c r="G259" s="832" t="s">
        <v>1423</v>
      </c>
      <c r="H259" s="832" t="s">
        <v>579</v>
      </c>
      <c r="I259" s="832" t="s">
        <v>1643</v>
      </c>
      <c r="J259" s="832" t="s">
        <v>1425</v>
      </c>
      <c r="K259" s="832" t="s">
        <v>1644</v>
      </c>
      <c r="L259" s="835">
        <v>38.24</v>
      </c>
      <c r="M259" s="835">
        <v>76.48</v>
      </c>
      <c r="N259" s="832">
        <v>2</v>
      </c>
      <c r="O259" s="836">
        <v>2</v>
      </c>
      <c r="P259" s="835">
        <v>76.48</v>
      </c>
      <c r="Q259" s="837">
        <v>1</v>
      </c>
      <c r="R259" s="832">
        <v>2</v>
      </c>
      <c r="S259" s="837">
        <v>1</v>
      </c>
      <c r="T259" s="836">
        <v>2</v>
      </c>
      <c r="U259" s="838">
        <v>1</v>
      </c>
    </row>
    <row r="260" spans="1:21" ht="14.4" customHeight="1" x14ac:dyDescent="0.3">
      <c r="A260" s="831">
        <v>31</v>
      </c>
      <c r="B260" s="832" t="s">
        <v>1383</v>
      </c>
      <c r="C260" s="832" t="s">
        <v>1389</v>
      </c>
      <c r="D260" s="833" t="s">
        <v>2163</v>
      </c>
      <c r="E260" s="834" t="s">
        <v>1404</v>
      </c>
      <c r="F260" s="832" t="s">
        <v>1386</v>
      </c>
      <c r="G260" s="832" t="s">
        <v>1423</v>
      </c>
      <c r="H260" s="832" t="s">
        <v>579</v>
      </c>
      <c r="I260" s="832" t="s">
        <v>1790</v>
      </c>
      <c r="J260" s="832" t="s">
        <v>1791</v>
      </c>
      <c r="K260" s="832" t="s">
        <v>1792</v>
      </c>
      <c r="L260" s="835">
        <v>35.24</v>
      </c>
      <c r="M260" s="835">
        <v>70.48</v>
      </c>
      <c r="N260" s="832">
        <v>2</v>
      </c>
      <c r="O260" s="836">
        <v>1</v>
      </c>
      <c r="P260" s="835"/>
      <c r="Q260" s="837">
        <v>0</v>
      </c>
      <c r="R260" s="832"/>
      <c r="S260" s="837">
        <v>0</v>
      </c>
      <c r="T260" s="836"/>
      <c r="U260" s="838">
        <v>0</v>
      </c>
    </row>
    <row r="261" spans="1:21" ht="14.4" customHeight="1" x14ac:dyDescent="0.3">
      <c r="A261" s="831">
        <v>31</v>
      </c>
      <c r="B261" s="832" t="s">
        <v>1383</v>
      </c>
      <c r="C261" s="832" t="s">
        <v>1389</v>
      </c>
      <c r="D261" s="833" t="s">
        <v>2163</v>
      </c>
      <c r="E261" s="834" t="s">
        <v>1404</v>
      </c>
      <c r="F261" s="832" t="s">
        <v>1386</v>
      </c>
      <c r="G261" s="832" t="s">
        <v>1427</v>
      </c>
      <c r="H261" s="832" t="s">
        <v>579</v>
      </c>
      <c r="I261" s="832" t="s">
        <v>1464</v>
      </c>
      <c r="J261" s="832" t="s">
        <v>1465</v>
      </c>
      <c r="K261" s="832" t="s">
        <v>1466</v>
      </c>
      <c r="L261" s="835">
        <v>3000</v>
      </c>
      <c r="M261" s="835">
        <v>3000</v>
      </c>
      <c r="N261" s="832">
        <v>1</v>
      </c>
      <c r="O261" s="836">
        <v>1</v>
      </c>
      <c r="P261" s="835">
        <v>3000</v>
      </c>
      <c r="Q261" s="837">
        <v>1</v>
      </c>
      <c r="R261" s="832">
        <v>1</v>
      </c>
      <c r="S261" s="837">
        <v>1</v>
      </c>
      <c r="T261" s="836">
        <v>1</v>
      </c>
      <c r="U261" s="838">
        <v>1</v>
      </c>
    </row>
    <row r="262" spans="1:21" ht="14.4" customHeight="1" x14ac:dyDescent="0.3">
      <c r="A262" s="831">
        <v>31</v>
      </c>
      <c r="B262" s="832" t="s">
        <v>1383</v>
      </c>
      <c r="C262" s="832" t="s">
        <v>1389</v>
      </c>
      <c r="D262" s="833" t="s">
        <v>2163</v>
      </c>
      <c r="E262" s="834" t="s">
        <v>1404</v>
      </c>
      <c r="F262" s="832" t="s">
        <v>1386</v>
      </c>
      <c r="G262" s="832" t="s">
        <v>1427</v>
      </c>
      <c r="H262" s="832" t="s">
        <v>579</v>
      </c>
      <c r="I262" s="832" t="s">
        <v>1645</v>
      </c>
      <c r="J262" s="832" t="s">
        <v>1646</v>
      </c>
      <c r="K262" s="832" t="s">
        <v>1647</v>
      </c>
      <c r="L262" s="835">
        <v>2296.87</v>
      </c>
      <c r="M262" s="835">
        <v>4593.74</v>
      </c>
      <c r="N262" s="832">
        <v>2</v>
      </c>
      <c r="O262" s="836">
        <v>2</v>
      </c>
      <c r="P262" s="835">
        <v>4593.74</v>
      </c>
      <c r="Q262" s="837">
        <v>1</v>
      </c>
      <c r="R262" s="832">
        <v>2</v>
      </c>
      <c r="S262" s="837">
        <v>1</v>
      </c>
      <c r="T262" s="836">
        <v>2</v>
      </c>
      <c r="U262" s="838">
        <v>1</v>
      </c>
    </row>
    <row r="263" spans="1:21" ht="14.4" customHeight="1" x14ac:dyDescent="0.3">
      <c r="A263" s="831">
        <v>31</v>
      </c>
      <c r="B263" s="832" t="s">
        <v>1383</v>
      </c>
      <c r="C263" s="832" t="s">
        <v>1389</v>
      </c>
      <c r="D263" s="833" t="s">
        <v>2163</v>
      </c>
      <c r="E263" s="834" t="s">
        <v>1404</v>
      </c>
      <c r="F263" s="832" t="s">
        <v>1386</v>
      </c>
      <c r="G263" s="832" t="s">
        <v>1427</v>
      </c>
      <c r="H263" s="832" t="s">
        <v>579</v>
      </c>
      <c r="I263" s="832" t="s">
        <v>1651</v>
      </c>
      <c r="J263" s="832" t="s">
        <v>1652</v>
      </c>
      <c r="K263" s="832" t="s">
        <v>1653</v>
      </c>
      <c r="L263" s="835">
        <v>1575</v>
      </c>
      <c r="M263" s="835">
        <v>1575</v>
      </c>
      <c r="N263" s="832">
        <v>1</v>
      </c>
      <c r="O263" s="836">
        <v>1</v>
      </c>
      <c r="P263" s="835">
        <v>1575</v>
      </c>
      <c r="Q263" s="837">
        <v>1</v>
      </c>
      <c r="R263" s="832">
        <v>1</v>
      </c>
      <c r="S263" s="837">
        <v>1</v>
      </c>
      <c r="T263" s="836">
        <v>1</v>
      </c>
      <c r="U263" s="838">
        <v>1</v>
      </c>
    </row>
    <row r="264" spans="1:21" ht="14.4" customHeight="1" x14ac:dyDescent="0.3">
      <c r="A264" s="831">
        <v>31</v>
      </c>
      <c r="B264" s="832" t="s">
        <v>1383</v>
      </c>
      <c r="C264" s="832" t="s">
        <v>1389</v>
      </c>
      <c r="D264" s="833" t="s">
        <v>2163</v>
      </c>
      <c r="E264" s="834" t="s">
        <v>1404</v>
      </c>
      <c r="F264" s="832" t="s">
        <v>1386</v>
      </c>
      <c r="G264" s="832" t="s">
        <v>1427</v>
      </c>
      <c r="H264" s="832" t="s">
        <v>579</v>
      </c>
      <c r="I264" s="832" t="s">
        <v>1473</v>
      </c>
      <c r="J264" s="832" t="s">
        <v>1474</v>
      </c>
      <c r="K264" s="832" t="s">
        <v>1475</v>
      </c>
      <c r="L264" s="835">
        <v>971.25</v>
      </c>
      <c r="M264" s="835">
        <v>971.25</v>
      </c>
      <c r="N264" s="832">
        <v>1</v>
      </c>
      <c r="O264" s="836">
        <v>1</v>
      </c>
      <c r="P264" s="835"/>
      <c r="Q264" s="837">
        <v>0</v>
      </c>
      <c r="R264" s="832"/>
      <c r="S264" s="837">
        <v>0</v>
      </c>
      <c r="T264" s="836"/>
      <c r="U264" s="838">
        <v>0</v>
      </c>
    </row>
    <row r="265" spans="1:21" ht="14.4" customHeight="1" x14ac:dyDescent="0.3">
      <c r="A265" s="831">
        <v>31</v>
      </c>
      <c r="B265" s="832" t="s">
        <v>1383</v>
      </c>
      <c r="C265" s="832" t="s">
        <v>1389</v>
      </c>
      <c r="D265" s="833" t="s">
        <v>2163</v>
      </c>
      <c r="E265" s="834" t="s">
        <v>1404</v>
      </c>
      <c r="F265" s="832" t="s">
        <v>1386</v>
      </c>
      <c r="G265" s="832" t="s">
        <v>1427</v>
      </c>
      <c r="H265" s="832" t="s">
        <v>579</v>
      </c>
      <c r="I265" s="832" t="s">
        <v>1563</v>
      </c>
      <c r="J265" s="832" t="s">
        <v>1564</v>
      </c>
      <c r="K265" s="832" t="s">
        <v>1565</v>
      </c>
      <c r="L265" s="835">
        <v>350</v>
      </c>
      <c r="M265" s="835">
        <v>2100</v>
      </c>
      <c r="N265" s="832">
        <v>6</v>
      </c>
      <c r="O265" s="836">
        <v>6</v>
      </c>
      <c r="P265" s="835">
        <v>2100</v>
      </c>
      <c r="Q265" s="837">
        <v>1</v>
      </c>
      <c r="R265" s="832">
        <v>6</v>
      </c>
      <c r="S265" s="837">
        <v>1</v>
      </c>
      <c r="T265" s="836">
        <v>6</v>
      </c>
      <c r="U265" s="838">
        <v>1</v>
      </c>
    </row>
    <row r="266" spans="1:21" ht="14.4" customHeight="1" x14ac:dyDescent="0.3">
      <c r="A266" s="831">
        <v>31</v>
      </c>
      <c r="B266" s="832" t="s">
        <v>1383</v>
      </c>
      <c r="C266" s="832" t="s">
        <v>1389</v>
      </c>
      <c r="D266" s="833" t="s">
        <v>2163</v>
      </c>
      <c r="E266" s="834" t="s">
        <v>1404</v>
      </c>
      <c r="F266" s="832" t="s">
        <v>1386</v>
      </c>
      <c r="G266" s="832" t="s">
        <v>1427</v>
      </c>
      <c r="H266" s="832" t="s">
        <v>579</v>
      </c>
      <c r="I266" s="832" t="s">
        <v>1517</v>
      </c>
      <c r="J266" s="832" t="s">
        <v>1518</v>
      </c>
      <c r="K266" s="832" t="s">
        <v>1519</v>
      </c>
      <c r="L266" s="835">
        <v>1000</v>
      </c>
      <c r="M266" s="835">
        <v>2000</v>
      </c>
      <c r="N266" s="832">
        <v>2</v>
      </c>
      <c r="O266" s="836">
        <v>2</v>
      </c>
      <c r="P266" s="835">
        <v>2000</v>
      </c>
      <c r="Q266" s="837">
        <v>1</v>
      </c>
      <c r="R266" s="832">
        <v>2</v>
      </c>
      <c r="S266" s="837">
        <v>1</v>
      </c>
      <c r="T266" s="836">
        <v>2</v>
      </c>
      <c r="U266" s="838">
        <v>1</v>
      </c>
    </row>
    <row r="267" spans="1:21" ht="14.4" customHeight="1" x14ac:dyDescent="0.3">
      <c r="A267" s="831">
        <v>31</v>
      </c>
      <c r="B267" s="832" t="s">
        <v>1383</v>
      </c>
      <c r="C267" s="832" t="s">
        <v>1389</v>
      </c>
      <c r="D267" s="833" t="s">
        <v>2163</v>
      </c>
      <c r="E267" s="834" t="s">
        <v>1404</v>
      </c>
      <c r="F267" s="832" t="s">
        <v>1386</v>
      </c>
      <c r="G267" s="832" t="s">
        <v>1427</v>
      </c>
      <c r="H267" s="832" t="s">
        <v>579</v>
      </c>
      <c r="I267" s="832" t="s">
        <v>1793</v>
      </c>
      <c r="J267" s="832" t="s">
        <v>1703</v>
      </c>
      <c r="K267" s="832" t="s">
        <v>1794</v>
      </c>
      <c r="L267" s="835">
        <v>775</v>
      </c>
      <c r="M267" s="835">
        <v>775</v>
      </c>
      <c r="N267" s="832">
        <v>1</v>
      </c>
      <c r="O267" s="836">
        <v>1</v>
      </c>
      <c r="P267" s="835">
        <v>775</v>
      </c>
      <c r="Q267" s="837">
        <v>1</v>
      </c>
      <c r="R267" s="832">
        <v>1</v>
      </c>
      <c r="S267" s="837">
        <v>1</v>
      </c>
      <c r="T267" s="836">
        <v>1</v>
      </c>
      <c r="U267" s="838">
        <v>1</v>
      </c>
    </row>
    <row r="268" spans="1:21" ht="14.4" customHeight="1" x14ac:dyDescent="0.3">
      <c r="A268" s="831">
        <v>31</v>
      </c>
      <c r="B268" s="832" t="s">
        <v>1383</v>
      </c>
      <c r="C268" s="832" t="s">
        <v>1389</v>
      </c>
      <c r="D268" s="833" t="s">
        <v>2163</v>
      </c>
      <c r="E268" s="834" t="s">
        <v>1404</v>
      </c>
      <c r="F268" s="832" t="s">
        <v>1386</v>
      </c>
      <c r="G268" s="832" t="s">
        <v>1427</v>
      </c>
      <c r="H268" s="832" t="s">
        <v>579</v>
      </c>
      <c r="I268" s="832" t="s">
        <v>1795</v>
      </c>
      <c r="J268" s="832" t="s">
        <v>1796</v>
      </c>
      <c r="K268" s="832" t="s">
        <v>1797</v>
      </c>
      <c r="L268" s="835">
        <v>3200</v>
      </c>
      <c r="M268" s="835">
        <v>3200</v>
      </c>
      <c r="N268" s="832">
        <v>1</v>
      </c>
      <c r="O268" s="836">
        <v>1</v>
      </c>
      <c r="P268" s="835">
        <v>3200</v>
      </c>
      <c r="Q268" s="837">
        <v>1</v>
      </c>
      <c r="R268" s="832">
        <v>1</v>
      </c>
      <c r="S268" s="837">
        <v>1</v>
      </c>
      <c r="T268" s="836">
        <v>1</v>
      </c>
      <c r="U268" s="838">
        <v>1</v>
      </c>
    </row>
    <row r="269" spans="1:21" ht="14.4" customHeight="1" x14ac:dyDescent="0.3">
      <c r="A269" s="831">
        <v>31</v>
      </c>
      <c r="B269" s="832" t="s">
        <v>1383</v>
      </c>
      <c r="C269" s="832" t="s">
        <v>1389</v>
      </c>
      <c r="D269" s="833" t="s">
        <v>2163</v>
      </c>
      <c r="E269" s="834" t="s">
        <v>1404</v>
      </c>
      <c r="F269" s="832" t="s">
        <v>1386</v>
      </c>
      <c r="G269" s="832" t="s">
        <v>1427</v>
      </c>
      <c r="H269" s="832" t="s">
        <v>579</v>
      </c>
      <c r="I269" s="832" t="s">
        <v>1798</v>
      </c>
      <c r="J269" s="832" t="s">
        <v>1799</v>
      </c>
      <c r="K269" s="832"/>
      <c r="L269" s="835">
        <v>2440.2399999999998</v>
      </c>
      <c r="M269" s="835">
        <v>2440.2399999999998</v>
      </c>
      <c r="N269" s="832">
        <v>1</v>
      </c>
      <c r="O269" s="836">
        <v>1</v>
      </c>
      <c r="P269" s="835">
        <v>2440.2399999999998</v>
      </c>
      <c r="Q269" s="837">
        <v>1</v>
      </c>
      <c r="R269" s="832">
        <v>1</v>
      </c>
      <c r="S269" s="837">
        <v>1</v>
      </c>
      <c r="T269" s="836">
        <v>1</v>
      </c>
      <c r="U269" s="838">
        <v>1</v>
      </c>
    </row>
    <row r="270" spans="1:21" ht="14.4" customHeight="1" x14ac:dyDescent="0.3">
      <c r="A270" s="831">
        <v>31</v>
      </c>
      <c r="B270" s="832" t="s">
        <v>1383</v>
      </c>
      <c r="C270" s="832" t="s">
        <v>1389</v>
      </c>
      <c r="D270" s="833" t="s">
        <v>2163</v>
      </c>
      <c r="E270" s="834" t="s">
        <v>1404</v>
      </c>
      <c r="F270" s="832" t="s">
        <v>1386</v>
      </c>
      <c r="G270" s="832" t="s">
        <v>1434</v>
      </c>
      <c r="H270" s="832" t="s">
        <v>579</v>
      </c>
      <c r="I270" s="832" t="s">
        <v>1569</v>
      </c>
      <c r="J270" s="832" t="s">
        <v>1570</v>
      </c>
      <c r="K270" s="832" t="s">
        <v>1571</v>
      </c>
      <c r="L270" s="835">
        <v>260</v>
      </c>
      <c r="M270" s="835">
        <v>260</v>
      </c>
      <c r="N270" s="832">
        <v>1</v>
      </c>
      <c r="O270" s="836">
        <v>1</v>
      </c>
      <c r="P270" s="835">
        <v>260</v>
      </c>
      <c r="Q270" s="837">
        <v>1</v>
      </c>
      <c r="R270" s="832">
        <v>1</v>
      </c>
      <c r="S270" s="837">
        <v>1</v>
      </c>
      <c r="T270" s="836">
        <v>1</v>
      </c>
      <c r="U270" s="838">
        <v>1</v>
      </c>
    </row>
    <row r="271" spans="1:21" ht="14.4" customHeight="1" x14ac:dyDescent="0.3">
      <c r="A271" s="831">
        <v>31</v>
      </c>
      <c r="B271" s="832" t="s">
        <v>1383</v>
      </c>
      <c r="C271" s="832" t="s">
        <v>1389</v>
      </c>
      <c r="D271" s="833" t="s">
        <v>2163</v>
      </c>
      <c r="E271" s="834" t="s">
        <v>1404</v>
      </c>
      <c r="F271" s="832" t="s">
        <v>1386</v>
      </c>
      <c r="G271" s="832" t="s">
        <v>1434</v>
      </c>
      <c r="H271" s="832" t="s">
        <v>579</v>
      </c>
      <c r="I271" s="832" t="s">
        <v>1435</v>
      </c>
      <c r="J271" s="832" t="s">
        <v>1436</v>
      </c>
      <c r="K271" s="832" t="s">
        <v>1437</v>
      </c>
      <c r="L271" s="835">
        <v>200</v>
      </c>
      <c r="M271" s="835">
        <v>800</v>
      </c>
      <c r="N271" s="832">
        <v>4</v>
      </c>
      <c r="O271" s="836">
        <v>2</v>
      </c>
      <c r="P271" s="835">
        <v>800</v>
      </c>
      <c r="Q271" s="837">
        <v>1</v>
      </c>
      <c r="R271" s="832">
        <v>4</v>
      </c>
      <c r="S271" s="837">
        <v>1</v>
      </c>
      <c r="T271" s="836">
        <v>2</v>
      </c>
      <c r="U271" s="838">
        <v>1</v>
      </c>
    </row>
    <row r="272" spans="1:21" ht="14.4" customHeight="1" x14ac:dyDescent="0.3">
      <c r="A272" s="831">
        <v>31</v>
      </c>
      <c r="B272" s="832" t="s">
        <v>1383</v>
      </c>
      <c r="C272" s="832" t="s">
        <v>1389</v>
      </c>
      <c r="D272" s="833" t="s">
        <v>2163</v>
      </c>
      <c r="E272" s="834" t="s">
        <v>1405</v>
      </c>
      <c r="F272" s="832" t="s">
        <v>1384</v>
      </c>
      <c r="G272" s="832" t="s">
        <v>1442</v>
      </c>
      <c r="H272" s="832" t="s">
        <v>579</v>
      </c>
      <c r="I272" s="832" t="s">
        <v>1443</v>
      </c>
      <c r="J272" s="832" t="s">
        <v>1444</v>
      </c>
      <c r="K272" s="832" t="s">
        <v>1445</v>
      </c>
      <c r="L272" s="835">
        <v>132.97999999999999</v>
      </c>
      <c r="M272" s="835">
        <v>132.97999999999999</v>
      </c>
      <c r="N272" s="832">
        <v>1</v>
      </c>
      <c r="O272" s="836">
        <v>1</v>
      </c>
      <c r="P272" s="835">
        <v>132.97999999999999</v>
      </c>
      <c r="Q272" s="837">
        <v>1</v>
      </c>
      <c r="R272" s="832">
        <v>1</v>
      </c>
      <c r="S272" s="837">
        <v>1</v>
      </c>
      <c r="T272" s="836">
        <v>1</v>
      </c>
      <c r="U272" s="838">
        <v>1</v>
      </c>
    </row>
    <row r="273" spans="1:21" ht="14.4" customHeight="1" x14ac:dyDescent="0.3">
      <c r="A273" s="831">
        <v>31</v>
      </c>
      <c r="B273" s="832" t="s">
        <v>1383</v>
      </c>
      <c r="C273" s="832" t="s">
        <v>1389</v>
      </c>
      <c r="D273" s="833" t="s">
        <v>2163</v>
      </c>
      <c r="E273" s="834" t="s">
        <v>1405</v>
      </c>
      <c r="F273" s="832" t="s">
        <v>1384</v>
      </c>
      <c r="G273" s="832" t="s">
        <v>1442</v>
      </c>
      <c r="H273" s="832" t="s">
        <v>579</v>
      </c>
      <c r="I273" s="832" t="s">
        <v>1486</v>
      </c>
      <c r="J273" s="832" t="s">
        <v>1444</v>
      </c>
      <c r="K273" s="832" t="s">
        <v>1487</v>
      </c>
      <c r="L273" s="835">
        <v>77.52</v>
      </c>
      <c r="M273" s="835">
        <v>155.04</v>
      </c>
      <c r="N273" s="832">
        <v>2</v>
      </c>
      <c r="O273" s="836">
        <v>1</v>
      </c>
      <c r="P273" s="835">
        <v>155.04</v>
      </c>
      <c r="Q273" s="837">
        <v>1</v>
      </c>
      <c r="R273" s="832">
        <v>2</v>
      </c>
      <c r="S273" s="837">
        <v>1</v>
      </c>
      <c r="T273" s="836">
        <v>1</v>
      </c>
      <c r="U273" s="838">
        <v>1</v>
      </c>
    </row>
    <row r="274" spans="1:21" ht="14.4" customHeight="1" x14ac:dyDescent="0.3">
      <c r="A274" s="831">
        <v>31</v>
      </c>
      <c r="B274" s="832" t="s">
        <v>1383</v>
      </c>
      <c r="C274" s="832" t="s">
        <v>1389</v>
      </c>
      <c r="D274" s="833" t="s">
        <v>2163</v>
      </c>
      <c r="E274" s="834" t="s">
        <v>1405</v>
      </c>
      <c r="F274" s="832" t="s">
        <v>1384</v>
      </c>
      <c r="G274" s="832" t="s">
        <v>1456</v>
      </c>
      <c r="H274" s="832" t="s">
        <v>579</v>
      </c>
      <c r="I274" s="832" t="s">
        <v>1490</v>
      </c>
      <c r="J274" s="832" t="s">
        <v>1458</v>
      </c>
      <c r="K274" s="832" t="s">
        <v>1491</v>
      </c>
      <c r="L274" s="835">
        <v>99.94</v>
      </c>
      <c r="M274" s="835">
        <v>99.94</v>
      </c>
      <c r="N274" s="832">
        <v>1</v>
      </c>
      <c r="O274" s="836">
        <v>1</v>
      </c>
      <c r="P274" s="835">
        <v>99.94</v>
      </c>
      <c r="Q274" s="837">
        <v>1</v>
      </c>
      <c r="R274" s="832">
        <v>1</v>
      </c>
      <c r="S274" s="837">
        <v>1</v>
      </c>
      <c r="T274" s="836">
        <v>1</v>
      </c>
      <c r="U274" s="838">
        <v>1</v>
      </c>
    </row>
    <row r="275" spans="1:21" ht="14.4" customHeight="1" x14ac:dyDescent="0.3">
      <c r="A275" s="831">
        <v>31</v>
      </c>
      <c r="B275" s="832" t="s">
        <v>1383</v>
      </c>
      <c r="C275" s="832" t="s">
        <v>1389</v>
      </c>
      <c r="D275" s="833" t="s">
        <v>2163</v>
      </c>
      <c r="E275" s="834" t="s">
        <v>1405</v>
      </c>
      <c r="F275" s="832" t="s">
        <v>1384</v>
      </c>
      <c r="G275" s="832" t="s">
        <v>1456</v>
      </c>
      <c r="H275" s="832" t="s">
        <v>579</v>
      </c>
      <c r="I275" s="832" t="s">
        <v>1800</v>
      </c>
      <c r="J275" s="832" t="s">
        <v>1458</v>
      </c>
      <c r="K275" s="832" t="s">
        <v>1801</v>
      </c>
      <c r="L275" s="835">
        <v>66.63</v>
      </c>
      <c r="M275" s="835">
        <v>66.63</v>
      </c>
      <c r="N275" s="832">
        <v>1</v>
      </c>
      <c r="O275" s="836">
        <v>1</v>
      </c>
      <c r="P275" s="835">
        <v>66.63</v>
      </c>
      <c r="Q275" s="837">
        <v>1</v>
      </c>
      <c r="R275" s="832">
        <v>1</v>
      </c>
      <c r="S275" s="837">
        <v>1</v>
      </c>
      <c r="T275" s="836">
        <v>1</v>
      </c>
      <c r="U275" s="838">
        <v>1</v>
      </c>
    </row>
    <row r="276" spans="1:21" ht="14.4" customHeight="1" x14ac:dyDescent="0.3">
      <c r="A276" s="831">
        <v>31</v>
      </c>
      <c r="B276" s="832" t="s">
        <v>1383</v>
      </c>
      <c r="C276" s="832" t="s">
        <v>1389</v>
      </c>
      <c r="D276" s="833" t="s">
        <v>2163</v>
      </c>
      <c r="E276" s="834" t="s">
        <v>1405</v>
      </c>
      <c r="F276" s="832" t="s">
        <v>1386</v>
      </c>
      <c r="G276" s="832" t="s">
        <v>1423</v>
      </c>
      <c r="H276" s="832" t="s">
        <v>579</v>
      </c>
      <c r="I276" s="832" t="s">
        <v>1513</v>
      </c>
      <c r="J276" s="832" t="s">
        <v>1425</v>
      </c>
      <c r="K276" s="832" t="s">
        <v>1514</v>
      </c>
      <c r="L276" s="835">
        <v>30.99</v>
      </c>
      <c r="M276" s="835">
        <v>61.98</v>
      </c>
      <c r="N276" s="832">
        <v>2</v>
      </c>
      <c r="O276" s="836">
        <v>1</v>
      </c>
      <c r="P276" s="835">
        <v>61.98</v>
      </c>
      <c r="Q276" s="837">
        <v>1</v>
      </c>
      <c r="R276" s="832">
        <v>2</v>
      </c>
      <c r="S276" s="837">
        <v>1</v>
      </c>
      <c r="T276" s="836">
        <v>1</v>
      </c>
      <c r="U276" s="838">
        <v>1</v>
      </c>
    </row>
    <row r="277" spans="1:21" ht="14.4" customHeight="1" x14ac:dyDescent="0.3">
      <c r="A277" s="831">
        <v>31</v>
      </c>
      <c r="B277" s="832" t="s">
        <v>1383</v>
      </c>
      <c r="C277" s="832" t="s">
        <v>1389</v>
      </c>
      <c r="D277" s="833" t="s">
        <v>2163</v>
      </c>
      <c r="E277" s="834" t="s">
        <v>1405</v>
      </c>
      <c r="F277" s="832" t="s">
        <v>1386</v>
      </c>
      <c r="G277" s="832" t="s">
        <v>1434</v>
      </c>
      <c r="H277" s="832" t="s">
        <v>579</v>
      </c>
      <c r="I277" s="832" t="s">
        <v>1435</v>
      </c>
      <c r="J277" s="832" t="s">
        <v>1436</v>
      </c>
      <c r="K277" s="832" t="s">
        <v>1437</v>
      </c>
      <c r="L277" s="835">
        <v>200</v>
      </c>
      <c r="M277" s="835">
        <v>400</v>
      </c>
      <c r="N277" s="832">
        <v>2</v>
      </c>
      <c r="O277" s="836">
        <v>1</v>
      </c>
      <c r="P277" s="835">
        <v>400</v>
      </c>
      <c r="Q277" s="837">
        <v>1</v>
      </c>
      <c r="R277" s="832">
        <v>2</v>
      </c>
      <c r="S277" s="837">
        <v>1</v>
      </c>
      <c r="T277" s="836">
        <v>1</v>
      </c>
      <c r="U277" s="838">
        <v>1</v>
      </c>
    </row>
    <row r="278" spans="1:21" ht="14.4" customHeight="1" x14ac:dyDescent="0.3">
      <c r="A278" s="831">
        <v>31</v>
      </c>
      <c r="B278" s="832" t="s">
        <v>1383</v>
      </c>
      <c r="C278" s="832" t="s">
        <v>1389</v>
      </c>
      <c r="D278" s="833" t="s">
        <v>2163</v>
      </c>
      <c r="E278" s="834" t="s">
        <v>1406</v>
      </c>
      <c r="F278" s="832" t="s">
        <v>1384</v>
      </c>
      <c r="G278" s="832" t="s">
        <v>1802</v>
      </c>
      <c r="H278" s="832" t="s">
        <v>579</v>
      </c>
      <c r="I278" s="832" t="s">
        <v>1803</v>
      </c>
      <c r="J278" s="832" t="s">
        <v>1804</v>
      </c>
      <c r="K278" s="832" t="s">
        <v>1317</v>
      </c>
      <c r="L278" s="835">
        <v>105.32</v>
      </c>
      <c r="M278" s="835">
        <v>105.32</v>
      </c>
      <c r="N278" s="832">
        <v>1</v>
      </c>
      <c r="O278" s="836">
        <v>0.5</v>
      </c>
      <c r="P278" s="835">
        <v>105.32</v>
      </c>
      <c r="Q278" s="837">
        <v>1</v>
      </c>
      <c r="R278" s="832">
        <v>1</v>
      </c>
      <c r="S278" s="837">
        <v>1</v>
      </c>
      <c r="T278" s="836">
        <v>0.5</v>
      </c>
      <c r="U278" s="838">
        <v>1</v>
      </c>
    </row>
    <row r="279" spans="1:21" ht="14.4" customHeight="1" x14ac:dyDescent="0.3">
      <c r="A279" s="831">
        <v>31</v>
      </c>
      <c r="B279" s="832" t="s">
        <v>1383</v>
      </c>
      <c r="C279" s="832" t="s">
        <v>1389</v>
      </c>
      <c r="D279" s="833" t="s">
        <v>2163</v>
      </c>
      <c r="E279" s="834" t="s">
        <v>1406</v>
      </c>
      <c r="F279" s="832" t="s">
        <v>1384</v>
      </c>
      <c r="G279" s="832" t="s">
        <v>1805</v>
      </c>
      <c r="H279" s="832" t="s">
        <v>579</v>
      </c>
      <c r="I279" s="832" t="s">
        <v>1806</v>
      </c>
      <c r="J279" s="832" t="s">
        <v>1807</v>
      </c>
      <c r="K279" s="832" t="s">
        <v>1808</v>
      </c>
      <c r="L279" s="835">
        <v>29.39</v>
      </c>
      <c r="M279" s="835">
        <v>29.39</v>
      </c>
      <c r="N279" s="832">
        <v>1</v>
      </c>
      <c r="O279" s="836">
        <v>1</v>
      </c>
      <c r="P279" s="835">
        <v>29.39</v>
      </c>
      <c r="Q279" s="837">
        <v>1</v>
      </c>
      <c r="R279" s="832">
        <v>1</v>
      </c>
      <c r="S279" s="837">
        <v>1</v>
      </c>
      <c r="T279" s="836">
        <v>1</v>
      </c>
      <c r="U279" s="838">
        <v>1</v>
      </c>
    </row>
    <row r="280" spans="1:21" ht="14.4" customHeight="1" x14ac:dyDescent="0.3">
      <c r="A280" s="831">
        <v>31</v>
      </c>
      <c r="B280" s="832" t="s">
        <v>1383</v>
      </c>
      <c r="C280" s="832" t="s">
        <v>1389</v>
      </c>
      <c r="D280" s="833" t="s">
        <v>2163</v>
      </c>
      <c r="E280" s="834" t="s">
        <v>1406</v>
      </c>
      <c r="F280" s="832" t="s">
        <v>1384</v>
      </c>
      <c r="G280" s="832" t="s">
        <v>1805</v>
      </c>
      <c r="H280" s="832" t="s">
        <v>579</v>
      </c>
      <c r="I280" s="832" t="s">
        <v>1809</v>
      </c>
      <c r="J280" s="832" t="s">
        <v>1807</v>
      </c>
      <c r="K280" s="832" t="s">
        <v>1810</v>
      </c>
      <c r="L280" s="835">
        <v>58.77</v>
      </c>
      <c r="M280" s="835">
        <v>58.77</v>
      </c>
      <c r="N280" s="832">
        <v>1</v>
      </c>
      <c r="O280" s="836">
        <v>1</v>
      </c>
      <c r="P280" s="835"/>
      <c r="Q280" s="837">
        <v>0</v>
      </c>
      <c r="R280" s="832"/>
      <c r="S280" s="837">
        <v>0</v>
      </c>
      <c r="T280" s="836"/>
      <c r="U280" s="838">
        <v>0</v>
      </c>
    </row>
    <row r="281" spans="1:21" ht="14.4" customHeight="1" x14ac:dyDescent="0.3">
      <c r="A281" s="831">
        <v>31</v>
      </c>
      <c r="B281" s="832" t="s">
        <v>1383</v>
      </c>
      <c r="C281" s="832" t="s">
        <v>1389</v>
      </c>
      <c r="D281" s="833" t="s">
        <v>2163</v>
      </c>
      <c r="E281" s="834" t="s">
        <v>1406</v>
      </c>
      <c r="F281" s="832" t="s">
        <v>1384</v>
      </c>
      <c r="G281" s="832" t="s">
        <v>1584</v>
      </c>
      <c r="H281" s="832" t="s">
        <v>579</v>
      </c>
      <c r="I281" s="832" t="s">
        <v>1585</v>
      </c>
      <c r="J281" s="832" t="s">
        <v>1586</v>
      </c>
      <c r="K281" s="832" t="s">
        <v>1587</v>
      </c>
      <c r="L281" s="835">
        <v>72.64</v>
      </c>
      <c r="M281" s="835">
        <v>145.28</v>
      </c>
      <c r="N281" s="832">
        <v>2</v>
      </c>
      <c r="O281" s="836">
        <v>1</v>
      </c>
      <c r="P281" s="835">
        <v>145.28</v>
      </c>
      <c r="Q281" s="837">
        <v>1</v>
      </c>
      <c r="R281" s="832">
        <v>2</v>
      </c>
      <c r="S281" s="837">
        <v>1</v>
      </c>
      <c r="T281" s="836">
        <v>1</v>
      </c>
      <c r="U281" s="838">
        <v>1</v>
      </c>
    </row>
    <row r="282" spans="1:21" ht="14.4" customHeight="1" x14ac:dyDescent="0.3">
      <c r="A282" s="831">
        <v>31</v>
      </c>
      <c r="B282" s="832" t="s">
        <v>1383</v>
      </c>
      <c r="C282" s="832" t="s">
        <v>1389</v>
      </c>
      <c r="D282" s="833" t="s">
        <v>2163</v>
      </c>
      <c r="E282" s="834" t="s">
        <v>1406</v>
      </c>
      <c r="F282" s="832" t="s">
        <v>1384</v>
      </c>
      <c r="G282" s="832" t="s">
        <v>1692</v>
      </c>
      <c r="H282" s="832" t="s">
        <v>579</v>
      </c>
      <c r="I282" s="832" t="s">
        <v>1719</v>
      </c>
      <c r="J282" s="832" t="s">
        <v>1036</v>
      </c>
      <c r="K282" s="832" t="s">
        <v>1694</v>
      </c>
      <c r="L282" s="835">
        <v>107.27</v>
      </c>
      <c r="M282" s="835">
        <v>107.27</v>
      </c>
      <c r="N282" s="832">
        <v>1</v>
      </c>
      <c r="O282" s="836">
        <v>0.5</v>
      </c>
      <c r="P282" s="835">
        <v>107.27</v>
      </c>
      <c r="Q282" s="837">
        <v>1</v>
      </c>
      <c r="R282" s="832">
        <v>1</v>
      </c>
      <c r="S282" s="837">
        <v>1</v>
      </c>
      <c r="T282" s="836">
        <v>0.5</v>
      </c>
      <c r="U282" s="838">
        <v>1</v>
      </c>
    </row>
    <row r="283" spans="1:21" ht="14.4" customHeight="1" x14ac:dyDescent="0.3">
      <c r="A283" s="831">
        <v>31</v>
      </c>
      <c r="B283" s="832" t="s">
        <v>1383</v>
      </c>
      <c r="C283" s="832" t="s">
        <v>1389</v>
      </c>
      <c r="D283" s="833" t="s">
        <v>2163</v>
      </c>
      <c r="E283" s="834" t="s">
        <v>1406</v>
      </c>
      <c r="F283" s="832" t="s">
        <v>1384</v>
      </c>
      <c r="G283" s="832" t="s">
        <v>1597</v>
      </c>
      <c r="H283" s="832" t="s">
        <v>579</v>
      </c>
      <c r="I283" s="832" t="s">
        <v>1598</v>
      </c>
      <c r="J283" s="832" t="s">
        <v>1599</v>
      </c>
      <c r="K283" s="832" t="s">
        <v>1600</v>
      </c>
      <c r="L283" s="835">
        <v>0</v>
      </c>
      <c r="M283" s="835">
        <v>0</v>
      </c>
      <c r="N283" s="832">
        <v>2</v>
      </c>
      <c r="O283" s="836">
        <v>1</v>
      </c>
      <c r="P283" s="835">
        <v>0</v>
      </c>
      <c r="Q283" s="837"/>
      <c r="R283" s="832">
        <v>2</v>
      </c>
      <c r="S283" s="837">
        <v>1</v>
      </c>
      <c r="T283" s="836">
        <v>1</v>
      </c>
      <c r="U283" s="838">
        <v>1</v>
      </c>
    </row>
    <row r="284" spans="1:21" ht="14.4" customHeight="1" x14ac:dyDescent="0.3">
      <c r="A284" s="831">
        <v>31</v>
      </c>
      <c r="B284" s="832" t="s">
        <v>1383</v>
      </c>
      <c r="C284" s="832" t="s">
        <v>1389</v>
      </c>
      <c r="D284" s="833" t="s">
        <v>2163</v>
      </c>
      <c r="E284" s="834" t="s">
        <v>1406</v>
      </c>
      <c r="F284" s="832" t="s">
        <v>1384</v>
      </c>
      <c r="G284" s="832" t="s">
        <v>1527</v>
      </c>
      <c r="H284" s="832" t="s">
        <v>579</v>
      </c>
      <c r="I284" s="832" t="s">
        <v>1528</v>
      </c>
      <c r="J284" s="832" t="s">
        <v>915</v>
      </c>
      <c r="K284" s="832" t="s">
        <v>1529</v>
      </c>
      <c r="L284" s="835">
        <v>48.09</v>
      </c>
      <c r="M284" s="835">
        <v>48.09</v>
      </c>
      <c r="N284" s="832">
        <v>1</v>
      </c>
      <c r="O284" s="836">
        <v>1</v>
      </c>
      <c r="P284" s="835"/>
      <c r="Q284" s="837">
        <v>0</v>
      </c>
      <c r="R284" s="832"/>
      <c r="S284" s="837">
        <v>0</v>
      </c>
      <c r="T284" s="836"/>
      <c r="U284" s="838">
        <v>0</v>
      </c>
    </row>
    <row r="285" spans="1:21" ht="14.4" customHeight="1" x14ac:dyDescent="0.3">
      <c r="A285" s="831">
        <v>31</v>
      </c>
      <c r="B285" s="832" t="s">
        <v>1383</v>
      </c>
      <c r="C285" s="832" t="s">
        <v>1389</v>
      </c>
      <c r="D285" s="833" t="s">
        <v>2163</v>
      </c>
      <c r="E285" s="834" t="s">
        <v>1406</v>
      </c>
      <c r="F285" s="832" t="s">
        <v>1384</v>
      </c>
      <c r="G285" s="832" t="s">
        <v>1442</v>
      </c>
      <c r="H285" s="832" t="s">
        <v>579</v>
      </c>
      <c r="I285" s="832" t="s">
        <v>1443</v>
      </c>
      <c r="J285" s="832" t="s">
        <v>1444</v>
      </c>
      <c r="K285" s="832" t="s">
        <v>1445</v>
      </c>
      <c r="L285" s="835">
        <v>132.97999999999999</v>
      </c>
      <c r="M285" s="835">
        <v>132.97999999999999</v>
      </c>
      <c r="N285" s="832">
        <v>1</v>
      </c>
      <c r="O285" s="836">
        <v>1</v>
      </c>
      <c r="P285" s="835">
        <v>132.97999999999999</v>
      </c>
      <c r="Q285" s="837">
        <v>1</v>
      </c>
      <c r="R285" s="832">
        <v>1</v>
      </c>
      <c r="S285" s="837">
        <v>1</v>
      </c>
      <c r="T285" s="836">
        <v>1</v>
      </c>
      <c r="U285" s="838">
        <v>1</v>
      </c>
    </row>
    <row r="286" spans="1:21" ht="14.4" customHeight="1" x14ac:dyDescent="0.3">
      <c r="A286" s="831">
        <v>31</v>
      </c>
      <c r="B286" s="832" t="s">
        <v>1383</v>
      </c>
      <c r="C286" s="832" t="s">
        <v>1389</v>
      </c>
      <c r="D286" s="833" t="s">
        <v>2163</v>
      </c>
      <c r="E286" s="834" t="s">
        <v>1406</v>
      </c>
      <c r="F286" s="832" t="s">
        <v>1384</v>
      </c>
      <c r="G286" s="832" t="s">
        <v>1811</v>
      </c>
      <c r="H286" s="832" t="s">
        <v>579</v>
      </c>
      <c r="I286" s="832" t="s">
        <v>1812</v>
      </c>
      <c r="J286" s="832" t="s">
        <v>1813</v>
      </c>
      <c r="K286" s="832" t="s">
        <v>1330</v>
      </c>
      <c r="L286" s="835">
        <v>38.56</v>
      </c>
      <c r="M286" s="835">
        <v>38.56</v>
      </c>
      <c r="N286" s="832">
        <v>1</v>
      </c>
      <c r="O286" s="836">
        <v>1</v>
      </c>
      <c r="P286" s="835">
        <v>38.56</v>
      </c>
      <c r="Q286" s="837">
        <v>1</v>
      </c>
      <c r="R286" s="832">
        <v>1</v>
      </c>
      <c r="S286" s="837">
        <v>1</v>
      </c>
      <c r="T286" s="836">
        <v>1</v>
      </c>
      <c r="U286" s="838">
        <v>1</v>
      </c>
    </row>
    <row r="287" spans="1:21" ht="14.4" customHeight="1" x14ac:dyDescent="0.3">
      <c r="A287" s="831">
        <v>31</v>
      </c>
      <c r="B287" s="832" t="s">
        <v>1383</v>
      </c>
      <c r="C287" s="832" t="s">
        <v>1389</v>
      </c>
      <c r="D287" s="833" t="s">
        <v>2163</v>
      </c>
      <c r="E287" s="834" t="s">
        <v>1406</v>
      </c>
      <c r="F287" s="832" t="s">
        <v>1384</v>
      </c>
      <c r="G287" s="832" t="s">
        <v>1417</v>
      </c>
      <c r="H287" s="832" t="s">
        <v>609</v>
      </c>
      <c r="I287" s="832" t="s">
        <v>1438</v>
      </c>
      <c r="J287" s="832" t="s">
        <v>718</v>
      </c>
      <c r="K287" s="832" t="s">
        <v>1165</v>
      </c>
      <c r="L287" s="835">
        <v>490.89</v>
      </c>
      <c r="M287" s="835">
        <v>2454.4499999999998</v>
      </c>
      <c r="N287" s="832">
        <v>5</v>
      </c>
      <c r="O287" s="836">
        <v>5</v>
      </c>
      <c r="P287" s="835">
        <v>1963.56</v>
      </c>
      <c r="Q287" s="837">
        <v>0.8</v>
      </c>
      <c r="R287" s="832">
        <v>4</v>
      </c>
      <c r="S287" s="837">
        <v>0.8</v>
      </c>
      <c r="T287" s="836">
        <v>4</v>
      </c>
      <c r="U287" s="838">
        <v>0.8</v>
      </c>
    </row>
    <row r="288" spans="1:21" ht="14.4" customHeight="1" x14ac:dyDescent="0.3">
      <c r="A288" s="831">
        <v>31</v>
      </c>
      <c r="B288" s="832" t="s">
        <v>1383</v>
      </c>
      <c r="C288" s="832" t="s">
        <v>1389</v>
      </c>
      <c r="D288" s="833" t="s">
        <v>2163</v>
      </c>
      <c r="E288" s="834" t="s">
        <v>1406</v>
      </c>
      <c r="F288" s="832" t="s">
        <v>1384</v>
      </c>
      <c r="G288" s="832" t="s">
        <v>1417</v>
      </c>
      <c r="H288" s="832" t="s">
        <v>609</v>
      </c>
      <c r="I288" s="832" t="s">
        <v>1418</v>
      </c>
      <c r="J288" s="832" t="s">
        <v>718</v>
      </c>
      <c r="K288" s="832" t="s">
        <v>1163</v>
      </c>
      <c r="L288" s="835">
        <v>736.33</v>
      </c>
      <c r="M288" s="835">
        <v>5890.64</v>
      </c>
      <c r="N288" s="832">
        <v>8</v>
      </c>
      <c r="O288" s="836">
        <v>6</v>
      </c>
      <c r="P288" s="835">
        <v>5890.64</v>
      </c>
      <c r="Q288" s="837">
        <v>1</v>
      </c>
      <c r="R288" s="832">
        <v>8</v>
      </c>
      <c r="S288" s="837">
        <v>1</v>
      </c>
      <c r="T288" s="836">
        <v>6</v>
      </c>
      <c r="U288" s="838">
        <v>1</v>
      </c>
    </row>
    <row r="289" spans="1:21" ht="14.4" customHeight="1" x14ac:dyDescent="0.3">
      <c r="A289" s="831">
        <v>31</v>
      </c>
      <c r="B289" s="832" t="s">
        <v>1383</v>
      </c>
      <c r="C289" s="832" t="s">
        <v>1389</v>
      </c>
      <c r="D289" s="833" t="s">
        <v>2163</v>
      </c>
      <c r="E289" s="834" t="s">
        <v>1406</v>
      </c>
      <c r="F289" s="832" t="s">
        <v>1384</v>
      </c>
      <c r="G289" s="832" t="s">
        <v>1417</v>
      </c>
      <c r="H289" s="832" t="s">
        <v>609</v>
      </c>
      <c r="I289" s="832" t="s">
        <v>1488</v>
      </c>
      <c r="J289" s="832" t="s">
        <v>718</v>
      </c>
      <c r="K289" s="832" t="s">
        <v>1489</v>
      </c>
      <c r="L289" s="835">
        <v>923.74</v>
      </c>
      <c r="M289" s="835">
        <v>7389.920000000001</v>
      </c>
      <c r="N289" s="832">
        <v>8</v>
      </c>
      <c r="O289" s="836">
        <v>4.5</v>
      </c>
      <c r="P289" s="835">
        <v>4618.7000000000007</v>
      </c>
      <c r="Q289" s="837">
        <v>0.625</v>
      </c>
      <c r="R289" s="832">
        <v>5</v>
      </c>
      <c r="S289" s="837">
        <v>0.625</v>
      </c>
      <c r="T289" s="836">
        <v>2.5</v>
      </c>
      <c r="U289" s="838">
        <v>0.55555555555555558</v>
      </c>
    </row>
    <row r="290" spans="1:21" ht="14.4" customHeight="1" x14ac:dyDescent="0.3">
      <c r="A290" s="831">
        <v>31</v>
      </c>
      <c r="B290" s="832" t="s">
        <v>1383</v>
      </c>
      <c r="C290" s="832" t="s">
        <v>1389</v>
      </c>
      <c r="D290" s="833" t="s">
        <v>2163</v>
      </c>
      <c r="E290" s="834" t="s">
        <v>1406</v>
      </c>
      <c r="F290" s="832" t="s">
        <v>1384</v>
      </c>
      <c r="G290" s="832" t="s">
        <v>1417</v>
      </c>
      <c r="H290" s="832" t="s">
        <v>609</v>
      </c>
      <c r="I290" s="832" t="s">
        <v>1814</v>
      </c>
      <c r="J290" s="832" t="s">
        <v>718</v>
      </c>
      <c r="K290" s="832" t="s">
        <v>1815</v>
      </c>
      <c r="L290" s="835">
        <v>1154.68</v>
      </c>
      <c r="M290" s="835">
        <v>1154.68</v>
      </c>
      <c r="N290" s="832">
        <v>1</v>
      </c>
      <c r="O290" s="836">
        <v>1</v>
      </c>
      <c r="P290" s="835">
        <v>1154.68</v>
      </c>
      <c r="Q290" s="837">
        <v>1</v>
      </c>
      <c r="R290" s="832">
        <v>1</v>
      </c>
      <c r="S290" s="837">
        <v>1</v>
      </c>
      <c r="T290" s="836">
        <v>1</v>
      </c>
      <c r="U290" s="838">
        <v>1</v>
      </c>
    </row>
    <row r="291" spans="1:21" ht="14.4" customHeight="1" x14ac:dyDescent="0.3">
      <c r="A291" s="831">
        <v>31</v>
      </c>
      <c r="B291" s="832" t="s">
        <v>1383</v>
      </c>
      <c r="C291" s="832" t="s">
        <v>1389</v>
      </c>
      <c r="D291" s="833" t="s">
        <v>2163</v>
      </c>
      <c r="E291" s="834" t="s">
        <v>1406</v>
      </c>
      <c r="F291" s="832" t="s">
        <v>1384</v>
      </c>
      <c r="G291" s="832" t="s">
        <v>1417</v>
      </c>
      <c r="H291" s="832" t="s">
        <v>609</v>
      </c>
      <c r="I291" s="832" t="s">
        <v>1816</v>
      </c>
      <c r="J291" s="832" t="s">
        <v>718</v>
      </c>
      <c r="K291" s="832" t="s">
        <v>1489</v>
      </c>
      <c r="L291" s="835">
        <v>923.74</v>
      </c>
      <c r="M291" s="835">
        <v>923.74</v>
      </c>
      <c r="N291" s="832">
        <v>1</v>
      </c>
      <c r="O291" s="836">
        <v>1</v>
      </c>
      <c r="P291" s="835">
        <v>923.74</v>
      </c>
      <c r="Q291" s="837">
        <v>1</v>
      </c>
      <c r="R291" s="832">
        <v>1</v>
      </c>
      <c r="S291" s="837">
        <v>1</v>
      </c>
      <c r="T291" s="836">
        <v>1</v>
      </c>
      <c r="U291" s="838">
        <v>1</v>
      </c>
    </row>
    <row r="292" spans="1:21" ht="14.4" customHeight="1" x14ac:dyDescent="0.3">
      <c r="A292" s="831">
        <v>31</v>
      </c>
      <c r="B292" s="832" t="s">
        <v>1383</v>
      </c>
      <c r="C292" s="832" t="s">
        <v>1389</v>
      </c>
      <c r="D292" s="833" t="s">
        <v>2163</v>
      </c>
      <c r="E292" s="834" t="s">
        <v>1406</v>
      </c>
      <c r="F292" s="832" t="s">
        <v>1384</v>
      </c>
      <c r="G292" s="832" t="s">
        <v>1449</v>
      </c>
      <c r="H292" s="832" t="s">
        <v>579</v>
      </c>
      <c r="I292" s="832" t="s">
        <v>1540</v>
      </c>
      <c r="J292" s="832" t="s">
        <v>638</v>
      </c>
      <c r="K292" s="832" t="s">
        <v>1541</v>
      </c>
      <c r="L292" s="835">
        <v>48.42</v>
      </c>
      <c r="M292" s="835">
        <v>48.42</v>
      </c>
      <c r="N292" s="832">
        <v>1</v>
      </c>
      <c r="O292" s="836">
        <v>1</v>
      </c>
      <c r="P292" s="835"/>
      <c r="Q292" s="837">
        <v>0</v>
      </c>
      <c r="R292" s="832"/>
      <c r="S292" s="837">
        <v>0</v>
      </c>
      <c r="T292" s="836"/>
      <c r="U292" s="838">
        <v>0</v>
      </c>
    </row>
    <row r="293" spans="1:21" ht="14.4" customHeight="1" x14ac:dyDescent="0.3">
      <c r="A293" s="831">
        <v>31</v>
      </c>
      <c r="B293" s="832" t="s">
        <v>1383</v>
      </c>
      <c r="C293" s="832" t="s">
        <v>1389</v>
      </c>
      <c r="D293" s="833" t="s">
        <v>2163</v>
      </c>
      <c r="E293" s="834" t="s">
        <v>1406</v>
      </c>
      <c r="F293" s="832" t="s">
        <v>1384</v>
      </c>
      <c r="G293" s="832" t="s">
        <v>1817</v>
      </c>
      <c r="H293" s="832" t="s">
        <v>579</v>
      </c>
      <c r="I293" s="832" t="s">
        <v>1818</v>
      </c>
      <c r="J293" s="832" t="s">
        <v>1819</v>
      </c>
      <c r="K293" s="832" t="s">
        <v>1820</v>
      </c>
      <c r="L293" s="835">
        <v>113.61</v>
      </c>
      <c r="M293" s="835">
        <v>113.61</v>
      </c>
      <c r="N293" s="832">
        <v>1</v>
      </c>
      <c r="O293" s="836">
        <v>0.5</v>
      </c>
      <c r="P293" s="835">
        <v>113.61</v>
      </c>
      <c r="Q293" s="837">
        <v>1</v>
      </c>
      <c r="R293" s="832">
        <v>1</v>
      </c>
      <c r="S293" s="837">
        <v>1</v>
      </c>
      <c r="T293" s="836">
        <v>0.5</v>
      </c>
      <c r="U293" s="838">
        <v>1</v>
      </c>
    </row>
    <row r="294" spans="1:21" ht="14.4" customHeight="1" x14ac:dyDescent="0.3">
      <c r="A294" s="831">
        <v>31</v>
      </c>
      <c r="B294" s="832" t="s">
        <v>1383</v>
      </c>
      <c r="C294" s="832" t="s">
        <v>1389</v>
      </c>
      <c r="D294" s="833" t="s">
        <v>2163</v>
      </c>
      <c r="E294" s="834" t="s">
        <v>1406</v>
      </c>
      <c r="F294" s="832" t="s">
        <v>1384</v>
      </c>
      <c r="G294" s="832" t="s">
        <v>1821</v>
      </c>
      <c r="H294" s="832" t="s">
        <v>579</v>
      </c>
      <c r="I294" s="832" t="s">
        <v>1822</v>
      </c>
      <c r="J294" s="832" t="s">
        <v>1823</v>
      </c>
      <c r="K294" s="832" t="s">
        <v>1824</v>
      </c>
      <c r="L294" s="835">
        <v>54.55</v>
      </c>
      <c r="M294" s="835">
        <v>109.1</v>
      </c>
      <c r="N294" s="832">
        <v>2</v>
      </c>
      <c r="O294" s="836">
        <v>1</v>
      </c>
      <c r="P294" s="835">
        <v>109.1</v>
      </c>
      <c r="Q294" s="837">
        <v>1</v>
      </c>
      <c r="R294" s="832">
        <v>2</v>
      </c>
      <c r="S294" s="837">
        <v>1</v>
      </c>
      <c r="T294" s="836">
        <v>1</v>
      </c>
      <c r="U294" s="838">
        <v>1</v>
      </c>
    </row>
    <row r="295" spans="1:21" ht="14.4" customHeight="1" x14ac:dyDescent="0.3">
      <c r="A295" s="831">
        <v>31</v>
      </c>
      <c r="B295" s="832" t="s">
        <v>1383</v>
      </c>
      <c r="C295" s="832" t="s">
        <v>1389</v>
      </c>
      <c r="D295" s="833" t="s">
        <v>2163</v>
      </c>
      <c r="E295" s="834" t="s">
        <v>1406</v>
      </c>
      <c r="F295" s="832" t="s">
        <v>1384</v>
      </c>
      <c r="G295" s="832" t="s">
        <v>1506</v>
      </c>
      <c r="H295" s="832" t="s">
        <v>579</v>
      </c>
      <c r="I295" s="832" t="s">
        <v>1825</v>
      </c>
      <c r="J295" s="832" t="s">
        <v>1826</v>
      </c>
      <c r="K295" s="832" t="s">
        <v>1827</v>
      </c>
      <c r="L295" s="835">
        <v>0</v>
      </c>
      <c r="M295" s="835">
        <v>0</v>
      </c>
      <c r="N295" s="832">
        <v>2</v>
      </c>
      <c r="O295" s="836">
        <v>1</v>
      </c>
      <c r="P295" s="835">
        <v>0</v>
      </c>
      <c r="Q295" s="837"/>
      <c r="R295" s="832">
        <v>2</v>
      </c>
      <c r="S295" s="837">
        <v>1</v>
      </c>
      <c r="T295" s="836">
        <v>1</v>
      </c>
      <c r="U295" s="838">
        <v>1</v>
      </c>
    </row>
    <row r="296" spans="1:21" ht="14.4" customHeight="1" x14ac:dyDescent="0.3">
      <c r="A296" s="831">
        <v>31</v>
      </c>
      <c r="B296" s="832" t="s">
        <v>1383</v>
      </c>
      <c r="C296" s="832" t="s">
        <v>1389</v>
      </c>
      <c r="D296" s="833" t="s">
        <v>2163</v>
      </c>
      <c r="E296" s="834" t="s">
        <v>1406</v>
      </c>
      <c r="F296" s="832" t="s">
        <v>1384</v>
      </c>
      <c r="G296" s="832" t="s">
        <v>1419</v>
      </c>
      <c r="H296" s="832" t="s">
        <v>609</v>
      </c>
      <c r="I296" s="832" t="s">
        <v>1284</v>
      </c>
      <c r="J296" s="832" t="s">
        <v>1285</v>
      </c>
      <c r="K296" s="832" t="s">
        <v>1286</v>
      </c>
      <c r="L296" s="835">
        <v>0</v>
      </c>
      <c r="M296" s="835">
        <v>0</v>
      </c>
      <c r="N296" s="832">
        <v>8</v>
      </c>
      <c r="O296" s="836">
        <v>7</v>
      </c>
      <c r="P296" s="835">
        <v>0</v>
      </c>
      <c r="Q296" s="837"/>
      <c r="R296" s="832">
        <v>6</v>
      </c>
      <c r="S296" s="837">
        <v>0.75</v>
      </c>
      <c r="T296" s="836">
        <v>5.5</v>
      </c>
      <c r="U296" s="838">
        <v>0.7857142857142857</v>
      </c>
    </row>
    <row r="297" spans="1:21" ht="14.4" customHeight="1" x14ac:dyDescent="0.3">
      <c r="A297" s="831">
        <v>31</v>
      </c>
      <c r="B297" s="832" t="s">
        <v>1383</v>
      </c>
      <c r="C297" s="832" t="s">
        <v>1389</v>
      </c>
      <c r="D297" s="833" t="s">
        <v>2163</v>
      </c>
      <c r="E297" s="834" t="s">
        <v>1406</v>
      </c>
      <c r="F297" s="832" t="s">
        <v>1384</v>
      </c>
      <c r="G297" s="832" t="s">
        <v>1617</v>
      </c>
      <c r="H297" s="832" t="s">
        <v>579</v>
      </c>
      <c r="I297" s="832" t="s">
        <v>1618</v>
      </c>
      <c r="J297" s="832" t="s">
        <v>1619</v>
      </c>
      <c r="K297" s="832" t="s">
        <v>1620</v>
      </c>
      <c r="L297" s="835">
        <v>60.39</v>
      </c>
      <c r="M297" s="835">
        <v>60.39</v>
      </c>
      <c r="N297" s="832">
        <v>1</v>
      </c>
      <c r="O297" s="836">
        <v>0.5</v>
      </c>
      <c r="P297" s="835">
        <v>60.39</v>
      </c>
      <c r="Q297" s="837">
        <v>1</v>
      </c>
      <c r="R297" s="832">
        <v>1</v>
      </c>
      <c r="S297" s="837">
        <v>1</v>
      </c>
      <c r="T297" s="836">
        <v>0.5</v>
      </c>
      <c r="U297" s="838">
        <v>1</v>
      </c>
    </row>
    <row r="298" spans="1:21" ht="14.4" customHeight="1" x14ac:dyDescent="0.3">
      <c r="A298" s="831">
        <v>31</v>
      </c>
      <c r="B298" s="832" t="s">
        <v>1383</v>
      </c>
      <c r="C298" s="832" t="s">
        <v>1389</v>
      </c>
      <c r="D298" s="833" t="s">
        <v>2163</v>
      </c>
      <c r="E298" s="834" t="s">
        <v>1406</v>
      </c>
      <c r="F298" s="832" t="s">
        <v>1384</v>
      </c>
      <c r="G298" s="832" t="s">
        <v>1828</v>
      </c>
      <c r="H298" s="832" t="s">
        <v>579</v>
      </c>
      <c r="I298" s="832" t="s">
        <v>1829</v>
      </c>
      <c r="J298" s="832" t="s">
        <v>1830</v>
      </c>
      <c r="K298" s="832" t="s">
        <v>1831</v>
      </c>
      <c r="L298" s="835">
        <v>36.909999999999997</v>
      </c>
      <c r="M298" s="835">
        <v>73.819999999999993</v>
      </c>
      <c r="N298" s="832">
        <v>2</v>
      </c>
      <c r="O298" s="836">
        <v>0.5</v>
      </c>
      <c r="P298" s="835">
        <v>73.819999999999993</v>
      </c>
      <c r="Q298" s="837">
        <v>1</v>
      </c>
      <c r="R298" s="832">
        <v>2</v>
      </c>
      <c r="S298" s="837">
        <v>1</v>
      </c>
      <c r="T298" s="836">
        <v>0.5</v>
      </c>
      <c r="U298" s="838">
        <v>1</v>
      </c>
    </row>
    <row r="299" spans="1:21" ht="14.4" customHeight="1" x14ac:dyDescent="0.3">
      <c r="A299" s="831">
        <v>31</v>
      </c>
      <c r="B299" s="832" t="s">
        <v>1383</v>
      </c>
      <c r="C299" s="832" t="s">
        <v>1389</v>
      </c>
      <c r="D299" s="833" t="s">
        <v>2163</v>
      </c>
      <c r="E299" s="834" t="s">
        <v>1406</v>
      </c>
      <c r="F299" s="832" t="s">
        <v>1384</v>
      </c>
      <c r="G299" s="832" t="s">
        <v>1832</v>
      </c>
      <c r="H299" s="832" t="s">
        <v>579</v>
      </c>
      <c r="I299" s="832" t="s">
        <v>1833</v>
      </c>
      <c r="J299" s="832" t="s">
        <v>1834</v>
      </c>
      <c r="K299" s="832" t="s">
        <v>1835</v>
      </c>
      <c r="L299" s="835">
        <v>0</v>
      </c>
      <c r="M299" s="835">
        <v>0</v>
      </c>
      <c r="N299" s="832">
        <v>1</v>
      </c>
      <c r="O299" s="836">
        <v>1</v>
      </c>
      <c r="P299" s="835">
        <v>0</v>
      </c>
      <c r="Q299" s="837"/>
      <c r="R299" s="832">
        <v>1</v>
      </c>
      <c r="S299" s="837">
        <v>1</v>
      </c>
      <c r="T299" s="836">
        <v>1</v>
      </c>
      <c r="U299" s="838">
        <v>1</v>
      </c>
    </row>
    <row r="300" spans="1:21" ht="14.4" customHeight="1" x14ac:dyDescent="0.3">
      <c r="A300" s="831">
        <v>31</v>
      </c>
      <c r="B300" s="832" t="s">
        <v>1383</v>
      </c>
      <c r="C300" s="832" t="s">
        <v>1389</v>
      </c>
      <c r="D300" s="833" t="s">
        <v>2163</v>
      </c>
      <c r="E300" s="834" t="s">
        <v>1406</v>
      </c>
      <c r="F300" s="832" t="s">
        <v>1384</v>
      </c>
      <c r="G300" s="832" t="s">
        <v>1836</v>
      </c>
      <c r="H300" s="832" t="s">
        <v>579</v>
      </c>
      <c r="I300" s="832" t="s">
        <v>1837</v>
      </c>
      <c r="J300" s="832" t="s">
        <v>1838</v>
      </c>
      <c r="K300" s="832" t="s">
        <v>1839</v>
      </c>
      <c r="L300" s="835">
        <v>0</v>
      </c>
      <c r="M300" s="835">
        <v>0</v>
      </c>
      <c r="N300" s="832">
        <v>2</v>
      </c>
      <c r="O300" s="836">
        <v>0.5</v>
      </c>
      <c r="P300" s="835">
        <v>0</v>
      </c>
      <c r="Q300" s="837"/>
      <c r="R300" s="832">
        <v>2</v>
      </c>
      <c r="S300" s="837">
        <v>1</v>
      </c>
      <c r="T300" s="836">
        <v>0.5</v>
      </c>
      <c r="U300" s="838">
        <v>1</v>
      </c>
    </row>
    <row r="301" spans="1:21" ht="14.4" customHeight="1" x14ac:dyDescent="0.3">
      <c r="A301" s="831">
        <v>31</v>
      </c>
      <c r="B301" s="832" t="s">
        <v>1383</v>
      </c>
      <c r="C301" s="832" t="s">
        <v>1389</v>
      </c>
      <c r="D301" s="833" t="s">
        <v>2163</v>
      </c>
      <c r="E301" s="834" t="s">
        <v>1406</v>
      </c>
      <c r="F301" s="832" t="s">
        <v>1384</v>
      </c>
      <c r="G301" s="832" t="s">
        <v>1456</v>
      </c>
      <c r="H301" s="832" t="s">
        <v>579</v>
      </c>
      <c r="I301" s="832" t="s">
        <v>1492</v>
      </c>
      <c r="J301" s="832" t="s">
        <v>1493</v>
      </c>
      <c r="K301" s="832" t="s">
        <v>1494</v>
      </c>
      <c r="L301" s="835">
        <v>50.32</v>
      </c>
      <c r="M301" s="835">
        <v>201.28</v>
      </c>
      <c r="N301" s="832">
        <v>4</v>
      </c>
      <c r="O301" s="836">
        <v>4</v>
      </c>
      <c r="P301" s="835">
        <v>201.28</v>
      </c>
      <c r="Q301" s="837">
        <v>1</v>
      </c>
      <c r="R301" s="832">
        <v>4</v>
      </c>
      <c r="S301" s="837">
        <v>1</v>
      </c>
      <c r="T301" s="836">
        <v>4</v>
      </c>
      <c r="U301" s="838">
        <v>1</v>
      </c>
    </row>
    <row r="302" spans="1:21" ht="14.4" customHeight="1" x14ac:dyDescent="0.3">
      <c r="A302" s="831">
        <v>31</v>
      </c>
      <c r="B302" s="832" t="s">
        <v>1383</v>
      </c>
      <c r="C302" s="832" t="s">
        <v>1389</v>
      </c>
      <c r="D302" s="833" t="s">
        <v>2163</v>
      </c>
      <c r="E302" s="834" t="s">
        <v>1406</v>
      </c>
      <c r="F302" s="832" t="s">
        <v>1384</v>
      </c>
      <c r="G302" s="832" t="s">
        <v>1460</v>
      </c>
      <c r="H302" s="832" t="s">
        <v>579</v>
      </c>
      <c r="I302" s="832" t="s">
        <v>1840</v>
      </c>
      <c r="J302" s="832" t="s">
        <v>888</v>
      </c>
      <c r="K302" s="832" t="s">
        <v>1701</v>
      </c>
      <c r="L302" s="835">
        <v>154.36000000000001</v>
      </c>
      <c r="M302" s="835">
        <v>154.36000000000001</v>
      </c>
      <c r="N302" s="832">
        <v>1</v>
      </c>
      <c r="O302" s="836">
        <v>1</v>
      </c>
      <c r="P302" s="835">
        <v>154.36000000000001</v>
      </c>
      <c r="Q302" s="837">
        <v>1</v>
      </c>
      <c r="R302" s="832">
        <v>1</v>
      </c>
      <c r="S302" s="837">
        <v>1</v>
      </c>
      <c r="T302" s="836">
        <v>1</v>
      </c>
      <c r="U302" s="838">
        <v>1</v>
      </c>
    </row>
    <row r="303" spans="1:21" ht="14.4" customHeight="1" x14ac:dyDescent="0.3">
      <c r="A303" s="831">
        <v>31</v>
      </c>
      <c r="B303" s="832" t="s">
        <v>1383</v>
      </c>
      <c r="C303" s="832" t="s">
        <v>1389</v>
      </c>
      <c r="D303" s="833" t="s">
        <v>2163</v>
      </c>
      <c r="E303" s="834" t="s">
        <v>1406</v>
      </c>
      <c r="F303" s="832" t="s">
        <v>1384</v>
      </c>
      <c r="G303" s="832" t="s">
        <v>1461</v>
      </c>
      <c r="H303" s="832" t="s">
        <v>579</v>
      </c>
      <c r="I303" s="832" t="s">
        <v>1462</v>
      </c>
      <c r="J303" s="832" t="s">
        <v>614</v>
      </c>
      <c r="K303" s="832" t="s">
        <v>1463</v>
      </c>
      <c r="L303" s="835">
        <v>0</v>
      </c>
      <c r="M303" s="835">
        <v>0</v>
      </c>
      <c r="N303" s="832">
        <v>1</v>
      </c>
      <c r="O303" s="836">
        <v>0.5</v>
      </c>
      <c r="P303" s="835"/>
      <c r="Q303" s="837"/>
      <c r="R303" s="832"/>
      <c r="S303" s="837">
        <v>0</v>
      </c>
      <c r="T303" s="836"/>
      <c r="U303" s="838">
        <v>0</v>
      </c>
    </row>
    <row r="304" spans="1:21" ht="14.4" customHeight="1" x14ac:dyDescent="0.3">
      <c r="A304" s="831">
        <v>31</v>
      </c>
      <c r="B304" s="832" t="s">
        <v>1383</v>
      </c>
      <c r="C304" s="832" t="s">
        <v>1389</v>
      </c>
      <c r="D304" s="833" t="s">
        <v>2163</v>
      </c>
      <c r="E304" s="834" t="s">
        <v>1406</v>
      </c>
      <c r="F304" s="832" t="s">
        <v>1386</v>
      </c>
      <c r="G304" s="832" t="s">
        <v>1423</v>
      </c>
      <c r="H304" s="832" t="s">
        <v>579</v>
      </c>
      <c r="I304" s="832" t="s">
        <v>1513</v>
      </c>
      <c r="J304" s="832" t="s">
        <v>1425</v>
      </c>
      <c r="K304" s="832" t="s">
        <v>1514</v>
      </c>
      <c r="L304" s="835">
        <v>30.99</v>
      </c>
      <c r="M304" s="835">
        <v>61.98</v>
      </c>
      <c r="N304" s="832">
        <v>2</v>
      </c>
      <c r="O304" s="836">
        <v>2</v>
      </c>
      <c r="P304" s="835">
        <v>61.98</v>
      </c>
      <c r="Q304" s="837">
        <v>1</v>
      </c>
      <c r="R304" s="832">
        <v>2</v>
      </c>
      <c r="S304" s="837">
        <v>1</v>
      </c>
      <c r="T304" s="836">
        <v>2</v>
      </c>
      <c r="U304" s="838">
        <v>1</v>
      </c>
    </row>
    <row r="305" spans="1:21" ht="14.4" customHeight="1" x14ac:dyDescent="0.3">
      <c r="A305" s="831">
        <v>31</v>
      </c>
      <c r="B305" s="832" t="s">
        <v>1383</v>
      </c>
      <c r="C305" s="832" t="s">
        <v>1389</v>
      </c>
      <c r="D305" s="833" t="s">
        <v>2163</v>
      </c>
      <c r="E305" s="834" t="s">
        <v>1406</v>
      </c>
      <c r="F305" s="832" t="s">
        <v>1386</v>
      </c>
      <c r="G305" s="832" t="s">
        <v>1423</v>
      </c>
      <c r="H305" s="832" t="s">
        <v>579</v>
      </c>
      <c r="I305" s="832" t="s">
        <v>1841</v>
      </c>
      <c r="J305" s="832" t="s">
        <v>1737</v>
      </c>
      <c r="K305" s="832" t="s">
        <v>1842</v>
      </c>
      <c r="L305" s="835">
        <v>35</v>
      </c>
      <c r="M305" s="835">
        <v>35</v>
      </c>
      <c r="N305" s="832">
        <v>1</v>
      </c>
      <c r="O305" s="836">
        <v>1</v>
      </c>
      <c r="P305" s="835"/>
      <c r="Q305" s="837">
        <v>0</v>
      </c>
      <c r="R305" s="832"/>
      <c r="S305" s="837">
        <v>0</v>
      </c>
      <c r="T305" s="836"/>
      <c r="U305" s="838">
        <v>0</v>
      </c>
    </row>
    <row r="306" spans="1:21" ht="14.4" customHeight="1" x14ac:dyDescent="0.3">
      <c r="A306" s="831">
        <v>31</v>
      </c>
      <c r="B306" s="832" t="s">
        <v>1383</v>
      </c>
      <c r="C306" s="832" t="s">
        <v>1389</v>
      </c>
      <c r="D306" s="833" t="s">
        <v>2163</v>
      </c>
      <c r="E306" s="834" t="s">
        <v>1406</v>
      </c>
      <c r="F306" s="832" t="s">
        <v>1386</v>
      </c>
      <c r="G306" s="832" t="s">
        <v>1843</v>
      </c>
      <c r="H306" s="832" t="s">
        <v>579</v>
      </c>
      <c r="I306" s="832" t="s">
        <v>1844</v>
      </c>
      <c r="J306" s="832" t="s">
        <v>1845</v>
      </c>
      <c r="K306" s="832" t="s">
        <v>1846</v>
      </c>
      <c r="L306" s="835">
        <v>600</v>
      </c>
      <c r="M306" s="835">
        <v>1200</v>
      </c>
      <c r="N306" s="832">
        <v>2</v>
      </c>
      <c r="O306" s="836">
        <v>1</v>
      </c>
      <c r="P306" s="835">
        <v>1200</v>
      </c>
      <c r="Q306" s="837">
        <v>1</v>
      </c>
      <c r="R306" s="832">
        <v>2</v>
      </c>
      <c r="S306" s="837">
        <v>1</v>
      </c>
      <c r="T306" s="836">
        <v>1</v>
      </c>
      <c r="U306" s="838">
        <v>1</v>
      </c>
    </row>
    <row r="307" spans="1:21" ht="14.4" customHeight="1" x14ac:dyDescent="0.3">
      <c r="A307" s="831">
        <v>31</v>
      </c>
      <c r="B307" s="832" t="s">
        <v>1383</v>
      </c>
      <c r="C307" s="832" t="s">
        <v>1389</v>
      </c>
      <c r="D307" s="833" t="s">
        <v>2163</v>
      </c>
      <c r="E307" s="834" t="s">
        <v>1406</v>
      </c>
      <c r="F307" s="832" t="s">
        <v>1386</v>
      </c>
      <c r="G307" s="832" t="s">
        <v>1427</v>
      </c>
      <c r="H307" s="832" t="s">
        <v>579</v>
      </c>
      <c r="I307" s="832" t="s">
        <v>1467</v>
      </c>
      <c r="J307" s="832" t="s">
        <v>1468</v>
      </c>
      <c r="K307" s="832" t="s">
        <v>1469</v>
      </c>
      <c r="L307" s="835">
        <v>199.5</v>
      </c>
      <c r="M307" s="835">
        <v>199.5</v>
      </c>
      <c r="N307" s="832">
        <v>1</v>
      </c>
      <c r="O307" s="836">
        <v>1</v>
      </c>
      <c r="P307" s="835">
        <v>199.5</v>
      </c>
      <c r="Q307" s="837">
        <v>1</v>
      </c>
      <c r="R307" s="832">
        <v>1</v>
      </c>
      <c r="S307" s="837">
        <v>1</v>
      </c>
      <c r="T307" s="836">
        <v>1</v>
      </c>
      <c r="U307" s="838">
        <v>1</v>
      </c>
    </row>
    <row r="308" spans="1:21" ht="14.4" customHeight="1" x14ac:dyDescent="0.3">
      <c r="A308" s="831">
        <v>31</v>
      </c>
      <c r="B308" s="832" t="s">
        <v>1383</v>
      </c>
      <c r="C308" s="832" t="s">
        <v>1389</v>
      </c>
      <c r="D308" s="833" t="s">
        <v>2163</v>
      </c>
      <c r="E308" s="834" t="s">
        <v>1406</v>
      </c>
      <c r="F308" s="832" t="s">
        <v>1386</v>
      </c>
      <c r="G308" s="832" t="s">
        <v>1427</v>
      </c>
      <c r="H308" s="832" t="s">
        <v>579</v>
      </c>
      <c r="I308" s="832" t="s">
        <v>1428</v>
      </c>
      <c r="J308" s="832" t="s">
        <v>1429</v>
      </c>
      <c r="K308" s="832" t="s">
        <v>1430</v>
      </c>
      <c r="L308" s="835">
        <v>492.18</v>
      </c>
      <c r="M308" s="835">
        <v>492.18</v>
      </c>
      <c r="N308" s="832">
        <v>1</v>
      </c>
      <c r="O308" s="836">
        <v>1</v>
      </c>
      <c r="P308" s="835">
        <v>492.18</v>
      </c>
      <c r="Q308" s="837">
        <v>1</v>
      </c>
      <c r="R308" s="832">
        <v>1</v>
      </c>
      <c r="S308" s="837">
        <v>1</v>
      </c>
      <c r="T308" s="836">
        <v>1</v>
      </c>
      <c r="U308" s="838">
        <v>1</v>
      </c>
    </row>
    <row r="309" spans="1:21" ht="14.4" customHeight="1" x14ac:dyDescent="0.3">
      <c r="A309" s="831">
        <v>31</v>
      </c>
      <c r="B309" s="832" t="s">
        <v>1383</v>
      </c>
      <c r="C309" s="832" t="s">
        <v>1389</v>
      </c>
      <c r="D309" s="833" t="s">
        <v>2163</v>
      </c>
      <c r="E309" s="834" t="s">
        <v>1406</v>
      </c>
      <c r="F309" s="832" t="s">
        <v>1386</v>
      </c>
      <c r="G309" s="832" t="s">
        <v>1427</v>
      </c>
      <c r="H309" s="832" t="s">
        <v>579</v>
      </c>
      <c r="I309" s="832" t="s">
        <v>1648</v>
      </c>
      <c r="J309" s="832" t="s">
        <v>1649</v>
      </c>
      <c r="K309" s="832" t="s">
        <v>1650</v>
      </c>
      <c r="L309" s="835">
        <v>320.25</v>
      </c>
      <c r="M309" s="835">
        <v>640.5</v>
      </c>
      <c r="N309" s="832">
        <v>2</v>
      </c>
      <c r="O309" s="836">
        <v>2</v>
      </c>
      <c r="P309" s="835">
        <v>640.5</v>
      </c>
      <c r="Q309" s="837">
        <v>1</v>
      </c>
      <c r="R309" s="832">
        <v>2</v>
      </c>
      <c r="S309" s="837">
        <v>1</v>
      </c>
      <c r="T309" s="836">
        <v>2</v>
      </c>
      <c r="U309" s="838">
        <v>1</v>
      </c>
    </row>
    <row r="310" spans="1:21" ht="14.4" customHeight="1" x14ac:dyDescent="0.3">
      <c r="A310" s="831">
        <v>31</v>
      </c>
      <c r="B310" s="832" t="s">
        <v>1383</v>
      </c>
      <c r="C310" s="832" t="s">
        <v>1389</v>
      </c>
      <c r="D310" s="833" t="s">
        <v>2163</v>
      </c>
      <c r="E310" s="834" t="s">
        <v>1406</v>
      </c>
      <c r="F310" s="832" t="s">
        <v>1386</v>
      </c>
      <c r="G310" s="832" t="s">
        <v>1427</v>
      </c>
      <c r="H310" s="832" t="s">
        <v>579</v>
      </c>
      <c r="I310" s="832" t="s">
        <v>1651</v>
      </c>
      <c r="J310" s="832" t="s">
        <v>1652</v>
      </c>
      <c r="K310" s="832" t="s">
        <v>1653</v>
      </c>
      <c r="L310" s="835">
        <v>1575</v>
      </c>
      <c r="M310" s="835">
        <v>1575</v>
      </c>
      <c r="N310" s="832">
        <v>1</v>
      </c>
      <c r="O310" s="836">
        <v>1</v>
      </c>
      <c r="P310" s="835">
        <v>1575</v>
      </c>
      <c r="Q310" s="837">
        <v>1</v>
      </c>
      <c r="R310" s="832">
        <v>1</v>
      </c>
      <c r="S310" s="837">
        <v>1</v>
      </c>
      <c r="T310" s="836">
        <v>1</v>
      </c>
      <c r="U310" s="838">
        <v>1</v>
      </c>
    </row>
    <row r="311" spans="1:21" ht="14.4" customHeight="1" x14ac:dyDescent="0.3">
      <c r="A311" s="831">
        <v>31</v>
      </c>
      <c r="B311" s="832" t="s">
        <v>1383</v>
      </c>
      <c r="C311" s="832" t="s">
        <v>1389</v>
      </c>
      <c r="D311" s="833" t="s">
        <v>2163</v>
      </c>
      <c r="E311" s="834" t="s">
        <v>1406</v>
      </c>
      <c r="F311" s="832" t="s">
        <v>1386</v>
      </c>
      <c r="G311" s="832" t="s">
        <v>1427</v>
      </c>
      <c r="H311" s="832" t="s">
        <v>579</v>
      </c>
      <c r="I311" s="832" t="s">
        <v>1515</v>
      </c>
      <c r="J311" s="832" t="s">
        <v>1477</v>
      </c>
      <c r="K311" s="832" t="s">
        <v>1516</v>
      </c>
      <c r="L311" s="835">
        <v>58.5</v>
      </c>
      <c r="M311" s="835">
        <v>58.5</v>
      </c>
      <c r="N311" s="832">
        <v>1</v>
      </c>
      <c r="O311" s="836">
        <v>1</v>
      </c>
      <c r="P311" s="835">
        <v>58.5</v>
      </c>
      <c r="Q311" s="837">
        <v>1</v>
      </c>
      <c r="R311" s="832">
        <v>1</v>
      </c>
      <c r="S311" s="837">
        <v>1</v>
      </c>
      <c r="T311" s="836">
        <v>1</v>
      </c>
      <c r="U311" s="838">
        <v>1</v>
      </c>
    </row>
    <row r="312" spans="1:21" ht="14.4" customHeight="1" x14ac:dyDescent="0.3">
      <c r="A312" s="831">
        <v>31</v>
      </c>
      <c r="B312" s="832" t="s">
        <v>1383</v>
      </c>
      <c r="C312" s="832" t="s">
        <v>1389</v>
      </c>
      <c r="D312" s="833" t="s">
        <v>2163</v>
      </c>
      <c r="E312" s="834" t="s">
        <v>1406</v>
      </c>
      <c r="F312" s="832" t="s">
        <v>1386</v>
      </c>
      <c r="G312" s="832" t="s">
        <v>1427</v>
      </c>
      <c r="H312" s="832" t="s">
        <v>579</v>
      </c>
      <c r="I312" s="832" t="s">
        <v>1654</v>
      </c>
      <c r="J312" s="832" t="s">
        <v>1655</v>
      </c>
      <c r="K312" s="832" t="s">
        <v>1656</v>
      </c>
      <c r="L312" s="835">
        <v>250</v>
      </c>
      <c r="M312" s="835">
        <v>500</v>
      </c>
      <c r="N312" s="832">
        <v>2</v>
      </c>
      <c r="O312" s="836">
        <v>2</v>
      </c>
      <c r="P312" s="835">
        <v>500</v>
      </c>
      <c r="Q312" s="837">
        <v>1</v>
      </c>
      <c r="R312" s="832">
        <v>2</v>
      </c>
      <c r="S312" s="837">
        <v>1</v>
      </c>
      <c r="T312" s="836">
        <v>2</v>
      </c>
      <c r="U312" s="838">
        <v>1</v>
      </c>
    </row>
    <row r="313" spans="1:21" ht="14.4" customHeight="1" x14ac:dyDescent="0.3">
      <c r="A313" s="831">
        <v>31</v>
      </c>
      <c r="B313" s="832" t="s">
        <v>1383</v>
      </c>
      <c r="C313" s="832" t="s">
        <v>1389</v>
      </c>
      <c r="D313" s="833" t="s">
        <v>2163</v>
      </c>
      <c r="E313" s="834" t="s">
        <v>1406</v>
      </c>
      <c r="F313" s="832" t="s">
        <v>1386</v>
      </c>
      <c r="G313" s="832" t="s">
        <v>1427</v>
      </c>
      <c r="H313" s="832" t="s">
        <v>579</v>
      </c>
      <c r="I313" s="832" t="s">
        <v>1847</v>
      </c>
      <c r="J313" s="832" t="s">
        <v>1848</v>
      </c>
      <c r="K313" s="832" t="s">
        <v>1849</v>
      </c>
      <c r="L313" s="835">
        <v>180</v>
      </c>
      <c r="M313" s="835">
        <v>180</v>
      </c>
      <c r="N313" s="832">
        <v>1</v>
      </c>
      <c r="O313" s="836">
        <v>1</v>
      </c>
      <c r="P313" s="835">
        <v>180</v>
      </c>
      <c r="Q313" s="837">
        <v>1</v>
      </c>
      <c r="R313" s="832">
        <v>1</v>
      </c>
      <c r="S313" s="837">
        <v>1</v>
      </c>
      <c r="T313" s="836">
        <v>1</v>
      </c>
      <c r="U313" s="838">
        <v>1</v>
      </c>
    </row>
    <row r="314" spans="1:21" ht="14.4" customHeight="1" x14ac:dyDescent="0.3">
      <c r="A314" s="831">
        <v>31</v>
      </c>
      <c r="B314" s="832" t="s">
        <v>1383</v>
      </c>
      <c r="C314" s="832" t="s">
        <v>1389</v>
      </c>
      <c r="D314" s="833" t="s">
        <v>2163</v>
      </c>
      <c r="E314" s="834" t="s">
        <v>1406</v>
      </c>
      <c r="F314" s="832" t="s">
        <v>1386</v>
      </c>
      <c r="G314" s="832" t="s">
        <v>1427</v>
      </c>
      <c r="H314" s="832" t="s">
        <v>579</v>
      </c>
      <c r="I314" s="832" t="s">
        <v>1850</v>
      </c>
      <c r="J314" s="832" t="s">
        <v>1851</v>
      </c>
      <c r="K314" s="832"/>
      <c r="L314" s="835">
        <v>600</v>
      </c>
      <c r="M314" s="835">
        <v>600</v>
      </c>
      <c r="N314" s="832">
        <v>1</v>
      </c>
      <c r="O314" s="836">
        <v>1</v>
      </c>
      <c r="P314" s="835"/>
      <c r="Q314" s="837">
        <v>0</v>
      </c>
      <c r="R314" s="832"/>
      <c r="S314" s="837">
        <v>0</v>
      </c>
      <c r="T314" s="836"/>
      <c r="U314" s="838">
        <v>0</v>
      </c>
    </row>
    <row r="315" spans="1:21" ht="14.4" customHeight="1" x14ac:dyDescent="0.3">
      <c r="A315" s="831">
        <v>31</v>
      </c>
      <c r="B315" s="832" t="s">
        <v>1383</v>
      </c>
      <c r="C315" s="832" t="s">
        <v>1389</v>
      </c>
      <c r="D315" s="833" t="s">
        <v>2163</v>
      </c>
      <c r="E315" s="834" t="s">
        <v>1406</v>
      </c>
      <c r="F315" s="832" t="s">
        <v>1386</v>
      </c>
      <c r="G315" s="832" t="s">
        <v>1427</v>
      </c>
      <c r="H315" s="832" t="s">
        <v>579</v>
      </c>
      <c r="I315" s="832" t="s">
        <v>1739</v>
      </c>
      <c r="J315" s="832" t="s">
        <v>1740</v>
      </c>
      <c r="K315" s="832"/>
      <c r="L315" s="835">
        <v>80.349999999999994</v>
      </c>
      <c r="M315" s="835">
        <v>80.349999999999994</v>
      </c>
      <c r="N315" s="832">
        <v>1</v>
      </c>
      <c r="O315" s="836">
        <v>1</v>
      </c>
      <c r="P315" s="835">
        <v>80.349999999999994</v>
      </c>
      <c r="Q315" s="837">
        <v>1</v>
      </c>
      <c r="R315" s="832">
        <v>1</v>
      </c>
      <c r="S315" s="837">
        <v>1</v>
      </c>
      <c r="T315" s="836">
        <v>1</v>
      </c>
      <c r="U315" s="838">
        <v>1</v>
      </c>
    </row>
    <row r="316" spans="1:21" ht="14.4" customHeight="1" x14ac:dyDescent="0.3">
      <c r="A316" s="831">
        <v>31</v>
      </c>
      <c r="B316" s="832" t="s">
        <v>1383</v>
      </c>
      <c r="C316" s="832" t="s">
        <v>1389</v>
      </c>
      <c r="D316" s="833" t="s">
        <v>2163</v>
      </c>
      <c r="E316" s="834" t="s">
        <v>1406</v>
      </c>
      <c r="F316" s="832" t="s">
        <v>1386</v>
      </c>
      <c r="G316" s="832" t="s">
        <v>1427</v>
      </c>
      <c r="H316" s="832" t="s">
        <v>579</v>
      </c>
      <c r="I316" s="832" t="s">
        <v>1852</v>
      </c>
      <c r="J316" s="832" t="s">
        <v>1853</v>
      </c>
      <c r="K316" s="832" t="s">
        <v>1854</v>
      </c>
      <c r="L316" s="835">
        <v>600</v>
      </c>
      <c r="M316" s="835">
        <v>600</v>
      </c>
      <c r="N316" s="832">
        <v>1</v>
      </c>
      <c r="O316" s="836">
        <v>1</v>
      </c>
      <c r="P316" s="835"/>
      <c r="Q316" s="837">
        <v>0</v>
      </c>
      <c r="R316" s="832"/>
      <c r="S316" s="837">
        <v>0</v>
      </c>
      <c r="T316" s="836"/>
      <c r="U316" s="838">
        <v>0</v>
      </c>
    </row>
    <row r="317" spans="1:21" ht="14.4" customHeight="1" x14ac:dyDescent="0.3">
      <c r="A317" s="831">
        <v>31</v>
      </c>
      <c r="B317" s="832" t="s">
        <v>1383</v>
      </c>
      <c r="C317" s="832" t="s">
        <v>1389</v>
      </c>
      <c r="D317" s="833" t="s">
        <v>2163</v>
      </c>
      <c r="E317" s="834" t="s">
        <v>1406</v>
      </c>
      <c r="F317" s="832" t="s">
        <v>1386</v>
      </c>
      <c r="G317" s="832" t="s">
        <v>1427</v>
      </c>
      <c r="H317" s="832" t="s">
        <v>579</v>
      </c>
      <c r="I317" s="832" t="s">
        <v>1563</v>
      </c>
      <c r="J317" s="832" t="s">
        <v>1564</v>
      </c>
      <c r="K317" s="832" t="s">
        <v>1565</v>
      </c>
      <c r="L317" s="835">
        <v>350</v>
      </c>
      <c r="M317" s="835">
        <v>1050</v>
      </c>
      <c r="N317" s="832">
        <v>3</v>
      </c>
      <c r="O317" s="836">
        <v>3</v>
      </c>
      <c r="P317" s="835">
        <v>700</v>
      </c>
      <c r="Q317" s="837">
        <v>0.66666666666666663</v>
      </c>
      <c r="R317" s="832">
        <v>2</v>
      </c>
      <c r="S317" s="837">
        <v>0.66666666666666663</v>
      </c>
      <c r="T317" s="836">
        <v>2</v>
      </c>
      <c r="U317" s="838">
        <v>0.66666666666666663</v>
      </c>
    </row>
    <row r="318" spans="1:21" ht="14.4" customHeight="1" x14ac:dyDescent="0.3">
      <c r="A318" s="831">
        <v>31</v>
      </c>
      <c r="B318" s="832" t="s">
        <v>1383</v>
      </c>
      <c r="C318" s="832" t="s">
        <v>1389</v>
      </c>
      <c r="D318" s="833" t="s">
        <v>2163</v>
      </c>
      <c r="E318" s="834" t="s">
        <v>1406</v>
      </c>
      <c r="F318" s="832" t="s">
        <v>1386</v>
      </c>
      <c r="G318" s="832" t="s">
        <v>1427</v>
      </c>
      <c r="H318" s="832" t="s">
        <v>579</v>
      </c>
      <c r="I318" s="832" t="s">
        <v>1431</v>
      </c>
      <c r="J318" s="832" t="s">
        <v>1432</v>
      </c>
      <c r="K318" s="832" t="s">
        <v>1433</v>
      </c>
      <c r="L318" s="835">
        <v>1000</v>
      </c>
      <c r="M318" s="835">
        <v>3000</v>
      </c>
      <c r="N318" s="832">
        <v>3</v>
      </c>
      <c r="O318" s="836">
        <v>3</v>
      </c>
      <c r="P318" s="835">
        <v>3000</v>
      </c>
      <c r="Q318" s="837">
        <v>1</v>
      </c>
      <c r="R318" s="832">
        <v>3</v>
      </c>
      <c r="S318" s="837">
        <v>1</v>
      </c>
      <c r="T318" s="836">
        <v>3</v>
      </c>
      <c r="U318" s="838">
        <v>1</v>
      </c>
    </row>
    <row r="319" spans="1:21" ht="14.4" customHeight="1" x14ac:dyDescent="0.3">
      <c r="A319" s="831">
        <v>31</v>
      </c>
      <c r="B319" s="832" t="s">
        <v>1383</v>
      </c>
      <c r="C319" s="832" t="s">
        <v>1389</v>
      </c>
      <c r="D319" s="833" t="s">
        <v>2163</v>
      </c>
      <c r="E319" s="834" t="s">
        <v>1406</v>
      </c>
      <c r="F319" s="832" t="s">
        <v>1386</v>
      </c>
      <c r="G319" s="832" t="s">
        <v>1427</v>
      </c>
      <c r="H319" s="832" t="s">
        <v>579</v>
      </c>
      <c r="I319" s="832" t="s">
        <v>1855</v>
      </c>
      <c r="J319" s="832" t="s">
        <v>1856</v>
      </c>
      <c r="K319" s="832" t="s">
        <v>1857</v>
      </c>
      <c r="L319" s="835">
        <v>680.11</v>
      </c>
      <c r="M319" s="835">
        <v>680.11</v>
      </c>
      <c r="N319" s="832">
        <v>1</v>
      </c>
      <c r="O319" s="836">
        <v>1</v>
      </c>
      <c r="P319" s="835"/>
      <c r="Q319" s="837">
        <v>0</v>
      </c>
      <c r="R319" s="832"/>
      <c r="S319" s="837">
        <v>0</v>
      </c>
      <c r="T319" s="836"/>
      <c r="U319" s="838">
        <v>0</v>
      </c>
    </row>
    <row r="320" spans="1:21" ht="14.4" customHeight="1" x14ac:dyDescent="0.3">
      <c r="A320" s="831">
        <v>31</v>
      </c>
      <c r="B320" s="832" t="s">
        <v>1383</v>
      </c>
      <c r="C320" s="832" t="s">
        <v>1389</v>
      </c>
      <c r="D320" s="833" t="s">
        <v>2163</v>
      </c>
      <c r="E320" s="834" t="s">
        <v>1406</v>
      </c>
      <c r="F320" s="832" t="s">
        <v>1386</v>
      </c>
      <c r="G320" s="832" t="s">
        <v>1427</v>
      </c>
      <c r="H320" s="832" t="s">
        <v>579</v>
      </c>
      <c r="I320" s="832" t="s">
        <v>1858</v>
      </c>
      <c r="J320" s="832" t="s">
        <v>1859</v>
      </c>
      <c r="K320" s="832" t="s">
        <v>1860</v>
      </c>
      <c r="L320" s="835">
        <v>600</v>
      </c>
      <c r="M320" s="835">
        <v>600</v>
      </c>
      <c r="N320" s="832">
        <v>1</v>
      </c>
      <c r="O320" s="836">
        <v>1</v>
      </c>
      <c r="P320" s="835"/>
      <c r="Q320" s="837">
        <v>0</v>
      </c>
      <c r="R320" s="832"/>
      <c r="S320" s="837">
        <v>0</v>
      </c>
      <c r="T320" s="836"/>
      <c r="U320" s="838">
        <v>0</v>
      </c>
    </row>
    <row r="321" spans="1:21" ht="14.4" customHeight="1" x14ac:dyDescent="0.3">
      <c r="A321" s="831">
        <v>31</v>
      </c>
      <c r="B321" s="832" t="s">
        <v>1383</v>
      </c>
      <c r="C321" s="832" t="s">
        <v>1389</v>
      </c>
      <c r="D321" s="833" t="s">
        <v>2163</v>
      </c>
      <c r="E321" s="834" t="s">
        <v>1406</v>
      </c>
      <c r="F321" s="832" t="s">
        <v>1386</v>
      </c>
      <c r="G321" s="832" t="s">
        <v>1434</v>
      </c>
      <c r="H321" s="832" t="s">
        <v>579</v>
      </c>
      <c r="I321" s="832" t="s">
        <v>1569</v>
      </c>
      <c r="J321" s="832" t="s">
        <v>1570</v>
      </c>
      <c r="K321" s="832" t="s">
        <v>1571</v>
      </c>
      <c r="L321" s="835">
        <v>260</v>
      </c>
      <c r="M321" s="835">
        <v>1040</v>
      </c>
      <c r="N321" s="832">
        <v>4</v>
      </c>
      <c r="O321" s="836">
        <v>2</v>
      </c>
      <c r="P321" s="835">
        <v>1040</v>
      </c>
      <c r="Q321" s="837">
        <v>1</v>
      </c>
      <c r="R321" s="832">
        <v>4</v>
      </c>
      <c r="S321" s="837">
        <v>1</v>
      </c>
      <c r="T321" s="836">
        <v>2</v>
      </c>
      <c r="U321" s="838">
        <v>1</v>
      </c>
    </row>
    <row r="322" spans="1:21" ht="14.4" customHeight="1" x14ac:dyDescent="0.3">
      <c r="A322" s="831">
        <v>31</v>
      </c>
      <c r="B322" s="832" t="s">
        <v>1383</v>
      </c>
      <c r="C322" s="832" t="s">
        <v>1389</v>
      </c>
      <c r="D322" s="833" t="s">
        <v>2163</v>
      </c>
      <c r="E322" s="834" t="s">
        <v>1407</v>
      </c>
      <c r="F322" s="832" t="s">
        <v>1384</v>
      </c>
      <c r="G322" s="832" t="s">
        <v>1802</v>
      </c>
      <c r="H322" s="832" t="s">
        <v>609</v>
      </c>
      <c r="I322" s="832" t="s">
        <v>1861</v>
      </c>
      <c r="J322" s="832" t="s">
        <v>1192</v>
      </c>
      <c r="K322" s="832" t="s">
        <v>1862</v>
      </c>
      <c r="L322" s="835">
        <v>117.03</v>
      </c>
      <c r="M322" s="835">
        <v>117.03</v>
      </c>
      <c r="N322" s="832">
        <v>1</v>
      </c>
      <c r="O322" s="836">
        <v>0.5</v>
      </c>
      <c r="P322" s="835">
        <v>117.03</v>
      </c>
      <c r="Q322" s="837">
        <v>1</v>
      </c>
      <c r="R322" s="832">
        <v>1</v>
      </c>
      <c r="S322" s="837">
        <v>1</v>
      </c>
      <c r="T322" s="836">
        <v>0.5</v>
      </c>
      <c r="U322" s="838">
        <v>1</v>
      </c>
    </row>
    <row r="323" spans="1:21" ht="14.4" customHeight="1" x14ac:dyDescent="0.3">
      <c r="A323" s="831">
        <v>31</v>
      </c>
      <c r="B323" s="832" t="s">
        <v>1383</v>
      </c>
      <c r="C323" s="832" t="s">
        <v>1389</v>
      </c>
      <c r="D323" s="833" t="s">
        <v>2163</v>
      </c>
      <c r="E323" s="834" t="s">
        <v>1407</v>
      </c>
      <c r="F323" s="832" t="s">
        <v>1384</v>
      </c>
      <c r="G323" s="832" t="s">
        <v>1482</v>
      </c>
      <c r="H323" s="832" t="s">
        <v>609</v>
      </c>
      <c r="I323" s="832" t="s">
        <v>1247</v>
      </c>
      <c r="J323" s="832" t="s">
        <v>1248</v>
      </c>
      <c r="K323" s="832" t="s">
        <v>1249</v>
      </c>
      <c r="L323" s="835">
        <v>272.83</v>
      </c>
      <c r="M323" s="835">
        <v>272.83</v>
      </c>
      <c r="N323" s="832">
        <v>1</v>
      </c>
      <c r="O323" s="836">
        <v>1</v>
      </c>
      <c r="P323" s="835">
        <v>272.83</v>
      </c>
      <c r="Q323" s="837">
        <v>1</v>
      </c>
      <c r="R323" s="832">
        <v>1</v>
      </c>
      <c r="S323" s="837">
        <v>1</v>
      </c>
      <c r="T323" s="836">
        <v>1</v>
      </c>
      <c r="U323" s="838">
        <v>1</v>
      </c>
    </row>
    <row r="324" spans="1:21" ht="14.4" customHeight="1" x14ac:dyDescent="0.3">
      <c r="A324" s="831">
        <v>31</v>
      </c>
      <c r="B324" s="832" t="s">
        <v>1383</v>
      </c>
      <c r="C324" s="832" t="s">
        <v>1389</v>
      </c>
      <c r="D324" s="833" t="s">
        <v>2163</v>
      </c>
      <c r="E324" s="834" t="s">
        <v>1407</v>
      </c>
      <c r="F324" s="832" t="s">
        <v>1384</v>
      </c>
      <c r="G324" s="832" t="s">
        <v>1863</v>
      </c>
      <c r="H324" s="832" t="s">
        <v>579</v>
      </c>
      <c r="I324" s="832" t="s">
        <v>1864</v>
      </c>
      <c r="J324" s="832" t="s">
        <v>1865</v>
      </c>
      <c r="K324" s="832" t="s">
        <v>1866</v>
      </c>
      <c r="L324" s="835">
        <v>0</v>
      </c>
      <c r="M324" s="835">
        <v>0</v>
      </c>
      <c r="N324" s="832">
        <v>2</v>
      </c>
      <c r="O324" s="836">
        <v>1</v>
      </c>
      <c r="P324" s="835">
        <v>0</v>
      </c>
      <c r="Q324" s="837"/>
      <c r="R324" s="832">
        <v>1</v>
      </c>
      <c r="S324" s="837">
        <v>0.5</v>
      </c>
      <c r="T324" s="836">
        <v>0.5</v>
      </c>
      <c r="U324" s="838">
        <v>0.5</v>
      </c>
    </row>
    <row r="325" spans="1:21" ht="14.4" customHeight="1" x14ac:dyDescent="0.3">
      <c r="A325" s="831">
        <v>31</v>
      </c>
      <c r="B325" s="832" t="s">
        <v>1383</v>
      </c>
      <c r="C325" s="832" t="s">
        <v>1389</v>
      </c>
      <c r="D325" s="833" t="s">
        <v>2163</v>
      </c>
      <c r="E325" s="834" t="s">
        <v>1407</v>
      </c>
      <c r="F325" s="832" t="s">
        <v>1384</v>
      </c>
      <c r="G325" s="832" t="s">
        <v>1863</v>
      </c>
      <c r="H325" s="832" t="s">
        <v>579</v>
      </c>
      <c r="I325" s="832" t="s">
        <v>1867</v>
      </c>
      <c r="J325" s="832" t="s">
        <v>1865</v>
      </c>
      <c r="K325" s="832" t="s">
        <v>1868</v>
      </c>
      <c r="L325" s="835">
        <v>0</v>
      </c>
      <c r="M325" s="835">
        <v>0</v>
      </c>
      <c r="N325" s="832">
        <v>2</v>
      </c>
      <c r="O325" s="836">
        <v>1</v>
      </c>
      <c r="P325" s="835">
        <v>0</v>
      </c>
      <c r="Q325" s="837"/>
      <c r="R325" s="832">
        <v>1</v>
      </c>
      <c r="S325" s="837">
        <v>0.5</v>
      </c>
      <c r="T325" s="836">
        <v>0.5</v>
      </c>
      <c r="U325" s="838">
        <v>0.5</v>
      </c>
    </row>
    <row r="326" spans="1:21" ht="14.4" customHeight="1" x14ac:dyDescent="0.3">
      <c r="A326" s="831">
        <v>31</v>
      </c>
      <c r="B326" s="832" t="s">
        <v>1383</v>
      </c>
      <c r="C326" s="832" t="s">
        <v>1389</v>
      </c>
      <c r="D326" s="833" t="s">
        <v>2163</v>
      </c>
      <c r="E326" s="834" t="s">
        <v>1407</v>
      </c>
      <c r="F326" s="832" t="s">
        <v>1384</v>
      </c>
      <c r="G326" s="832" t="s">
        <v>1584</v>
      </c>
      <c r="H326" s="832" t="s">
        <v>579</v>
      </c>
      <c r="I326" s="832" t="s">
        <v>1869</v>
      </c>
      <c r="J326" s="832" t="s">
        <v>1870</v>
      </c>
      <c r="K326" s="832" t="s">
        <v>1871</v>
      </c>
      <c r="L326" s="835">
        <v>32.28</v>
      </c>
      <c r="M326" s="835">
        <v>96.84</v>
      </c>
      <c r="N326" s="832">
        <v>3</v>
      </c>
      <c r="O326" s="836">
        <v>2.5</v>
      </c>
      <c r="P326" s="835">
        <v>32.28</v>
      </c>
      <c r="Q326" s="837">
        <v>0.33333333333333331</v>
      </c>
      <c r="R326" s="832">
        <v>1</v>
      </c>
      <c r="S326" s="837">
        <v>0.33333333333333331</v>
      </c>
      <c r="T326" s="836">
        <v>0.5</v>
      </c>
      <c r="U326" s="838">
        <v>0.2</v>
      </c>
    </row>
    <row r="327" spans="1:21" ht="14.4" customHeight="1" x14ac:dyDescent="0.3">
      <c r="A327" s="831">
        <v>31</v>
      </c>
      <c r="B327" s="832" t="s">
        <v>1383</v>
      </c>
      <c r="C327" s="832" t="s">
        <v>1389</v>
      </c>
      <c r="D327" s="833" t="s">
        <v>2163</v>
      </c>
      <c r="E327" s="834" t="s">
        <v>1407</v>
      </c>
      <c r="F327" s="832" t="s">
        <v>1384</v>
      </c>
      <c r="G327" s="832" t="s">
        <v>1872</v>
      </c>
      <c r="H327" s="832" t="s">
        <v>579</v>
      </c>
      <c r="I327" s="832" t="s">
        <v>1873</v>
      </c>
      <c r="J327" s="832" t="s">
        <v>1874</v>
      </c>
      <c r="K327" s="832" t="s">
        <v>1875</v>
      </c>
      <c r="L327" s="835">
        <v>736.33</v>
      </c>
      <c r="M327" s="835">
        <v>736.33</v>
      </c>
      <c r="N327" s="832">
        <v>1</v>
      </c>
      <c r="O327" s="836">
        <v>1</v>
      </c>
      <c r="P327" s="835">
        <v>736.33</v>
      </c>
      <c r="Q327" s="837">
        <v>1</v>
      </c>
      <c r="R327" s="832">
        <v>1</v>
      </c>
      <c r="S327" s="837">
        <v>1</v>
      </c>
      <c r="T327" s="836">
        <v>1</v>
      </c>
      <c r="U327" s="838">
        <v>1</v>
      </c>
    </row>
    <row r="328" spans="1:21" ht="14.4" customHeight="1" x14ac:dyDescent="0.3">
      <c r="A328" s="831">
        <v>31</v>
      </c>
      <c r="B328" s="832" t="s">
        <v>1383</v>
      </c>
      <c r="C328" s="832" t="s">
        <v>1389</v>
      </c>
      <c r="D328" s="833" t="s">
        <v>2163</v>
      </c>
      <c r="E328" s="834" t="s">
        <v>1407</v>
      </c>
      <c r="F328" s="832" t="s">
        <v>1384</v>
      </c>
      <c r="G328" s="832" t="s">
        <v>1876</v>
      </c>
      <c r="H328" s="832" t="s">
        <v>579</v>
      </c>
      <c r="I328" s="832" t="s">
        <v>1877</v>
      </c>
      <c r="J328" s="832" t="s">
        <v>1878</v>
      </c>
      <c r="K328" s="832" t="s">
        <v>1879</v>
      </c>
      <c r="L328" s="835">
        <v>63.47</v>
      </c>
      <c r="M328" s="835">
        <v>253.88</v>
      </c>
      <c r="N328" s="832">
        <v>4</v>
      </c>
      <c r="O328" s="836">
        <v>2.5</v>
      </c>
      <c r="P328" s="835">
        <v>126.94</v>
      </c>
      <c r="Q328" s="837">
        <v>0.5</v>
      </c>
      <c r="R328" s="832">
        <v>2</v>
      </c>
      <c r="S328" s="837">
        <v>0.5</v>
      </c>
      <c r="T328" s="836">
        <v>1</v>
      </c>
      <c r="U328" s="838">
        <v>0.4</v>
      </c>
    </row>
    <row r="329" spans="1:21" ht="14.4" customHeight="1" x14ac:dyDescent="0.3">
      <c r="A329" s="831">
        <v>31</v>
      </c>
      <c r="B329" s="832" t="s">
        <v>1383</v>
      </c>
      <c r="C329" s="832" t="s">
        <v>1389</v>
      </c>
      <c r="D329" s="833" t="s">
        <v>2163</v>
      </c>
      <c r="E329" s="834" t="s">
        <v>1407</v>
      </c>
      <c r="F329" s="832" t="s">
        <v>1384</v>
      </c>
      <c r="G329" s="832" t="s">
        <v>1876</v>
      </c>
      <c r="H329" s="832" t="s">
        <v>579</v>
      </c>
      <c r="I329" s="832" t="s">
        <v>1880</v>
      </c>
      <c r="J329" s="832" t="s">
        <v>1881</v>
      </c>
      <c r="K329" s="832" t="s">
        <v>1882</v>
      </c>
      <c r="L329" s="835">
        <v>76.180000000000007</v>
      </c>
      <c r="M329" s="835">
        <v>76.180000000000007</v>
      </c>
      <c r="N329" s="832">
        <v>1</v>
      </c>
      <c r="O329" s="836">
        <v>1</v>
      </c>
      <c r="P329" s="835"/>
      <c r="Q329" s="837">
        <v>0</v>
      </c>
      <c r="R329" s="832"/>
      <c r="S329" s="837">
        <v>0</v>
      </c>
      <c r="T329" s="836"/>
      <c r="U329" s="838">
        <v>0</v>
      </c>
    </row>
    <row r="330" spans="1:21" ht="14.4" customHeight="1" x14ac:dyDescent="0.3">
      <c r="A330" s="831">
        <v>31</v>
      </c>
      <c r="B330" s="832" t="s">
        <v>1383</v>
      </c>
      <c r="C330" s="832" t="s">
        <v>1389</v>
      </c>
      <c r="D330" s="833" t="s">
        <v>2163</v>
      </c>
      <c r="E330" s="834" t="s">
        <v>1407</v>
      </c>
      <c r="F330" s="832" t="s">
        <v>1384</v>
      </c>
      <c r="G330" s="832" t="s">
        <v>1442</v>
      </c>
      <c r="H330" s="832" t="s">
        <v>579</v>
      </c>
      <c r="I330" s="832" t="s">
        <v>1443</v>
      </c>
      <c r="J330" s="832" t="s">
        <v>1444</v>
      </c>
      <c r="K330" s="832" t="s">
        <v>1445</v>
      </c>
      <c r="L330" s="835">
        <v>132.97999999999999</v>
      </c>
      <c r="M330" s="835">
        <v>265.95999999999998</v>
      </c>
      <c r="N330" s="832">
        <v>2</v>
      </c>
      <c r="O330" s="836">
        <v>1</v>
      </c>
      <c r="P330" s="835">
        <v>265.95999999999998</v>
      </c>
      <c r="Q330" s="837">
        <v>1</v>
      </c>
      <c r="R330" s="832">
        <v>2</v>
      </c>
      <c r="S330" s="837">
        <v>1</v>
      </c>
      <c r="T330" s="836">
        <v>1</v>
      </c>
      <c r="U330" s="838">
        <v>1</v>
      </c>
    </row>
    <row r="331" spans="1:21" ht="14.4" customHeight="1" x14ac:dyDescent="0.3">
      <c r="A331" s="831">
        <v>31</v>
      </c>
      <c r="B331" s="832" t="s">
        <v>1383</v>
      </c>
      <c r="C331" s="832" t="s">
        <v>1389</v>
      </c>
      <c r="D331" s="833" t="s">
        <v>2163</v>
      </c>
      <c r="E331" s="834" t="s">
        <v>1407</v>
      </c>
      <c r="F331" s="832" t="s">
        <v>1384</v>
      </c>
      <c r="G331" s="832" t="s">
        <v>1883</v>
      </c>
      <c r="H331" s="832" t="s">
        <v>579</v>
      </c>
      <c r="I331" s="832" t="s">
        <v>1884</v>
      </c>
      <c r="J331" s="832" t="s">
        <v>693</v>
      </c>
      <c r="K331" s="832" t="s">
        <v>1885</v>
      </c>
      <c r="L331" s="835">
        <v>92.04</v>
      </c>
      <c r="M331" s="835">
        <v>92.04</v>
      </c>
      <c r="N331" s="832">
        <v>1</v>
      </c>
      <c r="O331" s="836">
        <v>1</v>
      </c>
      <c r="P331" s="835"/>
      <c r="Q331" s="837">
        <v>0</v>
      </c>
      <c r="R331" s="832"/>
      <c r="S331" s="837">
        <v>0</v>
      </c>
      <c r="T331" s="836"/>
      <c r="U331" s="838">
        <v>0</v>
      </c>
    </row>
    <row r="332" spans="1:21" ht="14.4" customHeight="1" x14ac:dyDescent="0.3">
      <c r="A332" s="831">
        <v>31</v>
      </c>
      <c r="B332" s="832" t="s">
        <v>1383</v>
      </c>
      <c r="C332" s="832" t="s">
        <v>1389</v>
      </c>
      <c r="D332" s="833" t="s">
        <v>2163</v>
      </c>
      <c r="E332" s="834" t="s">
        <v>1407</v>
      </c>
      <c r="F332" s="832" t="s">
        <v>1384</v>
      </c>
      <c r="G332" s="832" t="s">
        <v>1883</v>
      </c>
      <c r="H332" s="832" t="s">
        <v>609</v>
      </c>
      <c r="I332" s="832" t="s">
        <v>1886</v>
      </c>
      <c r="J332" s="832" t="s">
        <v>1887</v>
      </c>
      <c r="K332" s="832" t="s">
        <v>1888</v>
      </c>
      <c r="L332" s="835">
        <v>141.25</v>
      </c>
      <c r="M332" s="835">
        <v>141.25</v>
      </c>
      <c r="N332" s="832">
        <v>1</v>
      </c>
      <c r="O332" s="836">
        <v>0.5</v>
      </c>
      <c r="P332" s="835">
        <v>141.25</v>
      </c>
      <c r="Q332" s="837">
        <v>1</v>
      </c>
      <c r="R332" s="832">
        <v>1</v>
      </c>
      <c r="S332" s="837">
        <v>1</v>
      </c>
      <c r="T332" s="836">
        <v>0.5</v>
      </c>
      <c r="U332" s="838">
        <v>1</v>
      </c>
    </row>
    <row r="333" spans="1:21" ht="14.4" customHeight="1" x14ac:dyDescent="0.3">
      <c r="A333" s="831">
        <v>31</v>
      </c>
      <c r="B333" s="832" t="s">
        <v>1383</v>
      </c>
      <c r="C333" s="832" t="s">
        <v>1389</v>
      </c>
      <c r="D333" s="833" t="s">
        <v>2163</v>
      </c>
      <c r="E333" s="834" t="s">
        <v>1407</v>
      </c>
      <c r="F333" s="832" t="s">
        <v>1384</v>
      </c>
      <c r="G333" s="832" t="s">
        <v>1417</v>
      </c>
      <c r="H333" s="832" t="s">
        <v>609</v>
      </c>
      <c r="I333" s="832" t="s">
        <v>1438</v>
      </c>
      <c r="J333" s="832" t="s">
        <v>718</v>
      </c>
      <c r="K333" s="832" t="s">
        <v>1165</v>
      </c>
      <c r="L333" s="835">
        <v>490.89</v>
      </c>
      <c r="M333" s="835">
        <v>4418.0099999999993</v>
      </c>
      <c r="N333" s="832">
        <v>9</v>
      </c>
      <c r="O333" s="836">
        <v>5.5</v>
      </c>
      <c r="P333" s="835">
        <v>3436.2299999999996</v>
      </c>
      <c r="Q333" s="837">
        <v>0.77777777777777779</v>
      </c>
      <c r="R333" s="832">
        <v>7</v>
      </c>
      <c r="S333" s="837">
        <v>0.77777777777777779</v>
      </c>
      <c r="T333" s="836">
        <v>4.5</v>
      </c>
      <c r="U333" s="838">
        <v>0.81818181818181823</v>
      </c>
    </row>
    <row r="334" spans="1:21" ht="14.4" customHeight="1" x14ac:dyDescent="0.3">
      <c r="A334" s="831">
        <v>31</v>
      </c>
      <c r="B334" s="832" t="s">
        <v>1383</v>
      </c>
      <c r="C334" s="832" t="s">
        <v>1389</v>
      </c>
      <c r="D334" s="833" t="s">
        <v>2163</v>
      </c>
      <c r="E334" s="834" t="s">
        <v>1407</v>
      </c>
      <c r="F334" s="832" t="s">
        <v>1384</v>
      </c>
      <c r="G334" s="832" t="s">
        <v>1417</v>
      </c>
      <c r="H334" s="832" t="s">
        <v>609</v>
      </c>
      <c r="I334" s="832" t="s">
        <v>1418</v>
      </c>
      <c r="J334" s="832" t="s">
        <v>718</v>
      </c>
      <c r="K334" s="832" t="s">
        <v>1163</v>
      </c>
      <c r="L334" s="835">
        <v>736.33</v>
      </c>
      <c r="M334" s="835">
        <v>2945.32</v>
      </c>
      <c r="N334" s="832">
        <v>4</v>
      </c>
      <c r="O334" s="836">
        <v>3.5</v>
      </c>
      <c r="P334" s="835">
        <v>2945.32</v>
      </c>
      <c r="Q334" s="837">
        <v>1</v>
      </c>
      <c r="R334" s="832">
        <v>4</v>
      </c>
      <c r="S334" s="837">
        <v>1</v>
      </c>
      <c r="T334" s="836">
        <v>3.5</v>
      </c>
      <c r="U334" s="838">
        <v>1</v>
      </c>
    </row>
    <row r="335" spans="1:21" ht="14.4" customHeight="1" x14ac:dyDescent="0.3">
      <c r="A335" s="831">
        <v>31</v>
      </c>
      <c r="B335" s="832" t="s">
        <v>1383</v>
      </c>
      <c r="C335" s="832" t="s">
        <v>1389</v>
      </c>
      <c r="D335" s="833" t="s">
        <v>2163</v>
      </c>
      <c r="E335" s="834" t="s">
        <v>1407</v>
      </c>
      <c r="F335" s="832" t="s">
        <v>1384</v>
      </c>
      <c r="G335" s="832" t="s">
        <v>1417</v>
      </c>
      <c r="H335" s="832" t="s">
        <v>609</v>
      </c>
      <c r="I335" s="832" t="s">
        <v>1488</v>
      </c>
      <c r="J335" s="832" t="s">
        <v>718</v>
      </c>
      <c r="K335" s="832" t="s">
        <v>1489</v>
      </c>
      <c r="L335" s="835">
        <v>923.74</v>
      </c>
      <c r="M335" s="835">
        <v>923.74</v>
      </c>
      <c r="N335" s="832">
        <v>1</v>
      </c>
      <c r="O335" s="836">
        <v>1</v>
      </c>
      <c r="P335" s="835">
        <v>923.74</v>
      </c>
      <c r="Q335" s="837">
        <v>1</v>
      </c>
      <c r="R335" s="832">
        <v>1</v>
      </c>
      <c r="S335" s="837">
        <v>1</v>
      </c>
      <c r="T335" s="836">
        <v>1</v>
      </c>
      <c r="U335" s="838">
        <v>1</v>
      </c>
    </row>
    <row r="336" spans="1:21" ht="14.4" customHeight="1" x14ac:dyDescent="0.3">
      <c r="A336" s="831">
        <v>31</v>
      </c>
      <c r="B336" s="832" t="s">
        <v>1383</v>
      </c>
      <c r="C336" s="832" t="s">
        <v>1389</v>
      </c>
      <c r="D336" s="833" t="s">
        <v>2163</v>
      </c>
      <c r="E336" s="834" t="s">
        <v>1407</v>
      </c>
      <c r="F336" s="832" t="s">
        <v>1384</v>
      </c>
      <c r="G336" s="832" t="s">
        <v>1449</v>
      </c>
      <c r="H336" s="832" t="s">
        <v>609</v>
      </c>
      <c r="I336" s="832" t="s">
        <v>1279</v>
      </c>
      <c r="J336" s="832" t="s">
        <v>638</v>
      </c>
      <c r="K336" s="832" t="s">
        <v>623</v>
      </c>
      <c r="L336" s="835">
        <v>48.42</v>
      </c>
      <c r="M336" s="835">
        <v>96.84</v>
      </c>
      <c r="N336" s="832">
        <v>2</v>
      </c>
      <c r="O336" s="836">
        <v>1</v>
      </c>
      <c r="P336" s="835">
        <v>48.42</v>
      </c>
      <c r="Q336" s="837">
        <v>0.5</v>
      </c>
      <c r="R336" s="832">
        <v>1</v>
      </c>
      <c r="S336" s="837">
        <v>0.5</v>
      </c>
      <c r="T336" s="836">
        <v>0.5</v>
      </c>
      <c r="U336" s="838">
        <v>0.5</v>
      </c>
    </row>
    <row r="337" spans="1:21" ht="14.4" customHeight="1" x14ac:dyDescent="0.3">
      <c r="A337" s="831">
        <v>31</v>
      </c>
      <c r="B337" s="832" t="s">
        <v>1383</v>
      </c>
      <c r="C337" s="832" t="s">
        <v>1389</v>
      </c>
      <c r="D337" s="833" t="s">
        <v>2163</v>
      </c>
      <c r="E337" s="834" t="s">
        <v>1407</v>
      </c>
      <c r="F337" s="832" t="s">
        <v>1384</v>
      </c>
      <c r="G337" s="832" t="s">
        <v>1449</v>
      </c>
      <c r="H337" s="832" t="s">
        <v>579</v>
      </c>
      <c r="I337" s="832" t="s">
        <v>1540</v>
      </c>
      <c r="J337" s="832" t="s">
        <v>638</v>
      </c>
      <c r="K337" s="832" t="s">
        <v>1541</v>
      </c>
      <c r="L337" s="835">
        <v>48.42</v>
      </c>
      <c r="M337" s="835">
        <v>193.68</v>
      </c>
      <c r="N337" s="832">
        <v>4</v>
      </c>
      <c r="O337" s="836">
        <v>3</v>
      </c>
      <c r="P337" s="835">
        <v>193.68</v>
      </c>
      <c r="Q337" s="837">
        <v>1</v>
      </c>
      <c r="R337" s="832">
        <v>4</v>
      </c>
      <c r="S337" s="837">
        <v>1</v>
      </c>
      <c r="T337" s="836">
        <v>3</v>
      </c>
      <c r="U337" s="838">
        <v>1</v>
      </c>
    </row>
    <row r="338" spans="1:21" ht="14.4" customHeight="1" x14ac:dyDescent="0.3">
      <c r="A338" s="831">
        <v>31</v>
      </c>
      <c r="B338" s="832" t="s">
        <v>1383</v>
      </c>
      <c r="C338" s="832" t="s">
        <v>1389</v>
      </c>
      <c r="D338" s="833" t="s">
        <v>2163</v>
      </c>
      <c r="E338" s="834" t="s">
        <v>1407</v>
      </c>
      <c r="F338" s="832" t="s">
        <v>1384</v>
      </c>
      <c r="G338" s="832" t="s">
        <v>1450</v>
      </c>
      <c r="H338" s="832" t="s">
        <v>579</v>
      </c>
      <c r="I338" s="832" t="s">
        <v>1889</v>
      </c>
      <c r="J338" s="832" t="s">
        <v>731</v>
      </c>
      <c r="K338" s="832" t="s">
        <v>1890</v>
      </c>
      <c r="L338" s="835">
        <v>103.67</v>
      </c>
      <c r="M338" s="835">
        <v>103.67</v>
      </c>
      <c r="N338" s="832">
        <v>1</v>
      </c>
      <c r="O338" s="836">
        <v>0.5</v>
      </c>
      <c r="P338" s="835">
        <v>103.67</v>
      </c>
      <c r="Q338" s="837">
        <v>1</v>
      </c>
      <c r="R338" s="832">
        <v>1</v>
      </c>
      <c r="S338" s="837">
        <v>1</v>
      </c>
      <c r="T338" s="836">
        <v>0.5</v>
      </c>
      <c r="U338" s="838">
        <v>1</v>
      </c>
    </row>
    <row r="339" spans="1:21" ht="14.4" customHeight="1" x14ac:dyDescent="0.3">
      <c r="A339" s="831">
        <v>31</v>
      </c>
      <c r="B339" s="832" t="s">
        <v>1383</v>
      </c>
      <c r="C339" s="832" t="s">
        <v>1389</v>
      </c>
      <c r="D339" s="833" t="s">
        <v>2163</v>
      </c>
      <c r="E339" s="834" t="s">
        <v>1407</v>
      </c>
      <c r="F339" s="832" t="s">
        <v>1384</v>
      </c>
      <c r="G339" s="832" t="s">
        <v>1450</v>
      </c>
      <c r="H339" s="832" t="s">
        <v>579</v>
      </c>
      <c r="I339" s="832" t="s">
        <v>1891</v>
      </c>
      <c r="J339" s="832" t="s">
        <v>731</v>
      </c>
      <c r="K339" s="832" t="s">
        <v>1890</v>
      </c>
      <c r="L339" s="835">
        <v>103.67</v>
      </c>
      <c r="M339" s="835">
        <v>103.67</v>
      </c>
      <c r="N339" s="832">
        <v>1</v>
      </c>
      <c r="O339" s="836">
        <v>1</v>
      </c>
      <c r="P339" s="835">
        <v>103.67</v>
      </c>
      <c r="Q339" s="837">
        <v>1</v>
      </c>
      <c r="R339" s="832">
        <v>1</v>
      </c>
      <c r="S339" s="837">
        <v>1</v>
      </c>
      <c r="T339" s="836">
        <v>1</v>
      </c>
      <c r="U339" s="838">
        <v>1</v>
      </c>
    </row>
    <row r="340" spans="1:21" ht="14.4" customHeight="1" x14ac:dyDescent="0.3">
      <c r="A340" s="831">
        <v>31</v>
      </c>
      <c r="B340" s="832" t="s">
        <v>1383</v>
      </c>
      <c r="C340" s="832" t="s">
        <v>1389</v>
      </c>
      <c r="D340" s="833" t="s">
        <v>2163</v>
      </c>
      <c r="E340" s="834" t="s">
        <v>1407</v>
      </c>
      <c r="F340" s="832" t="s">
        <v>1384</v>
      </c>
      <c r="G340" s="832" t="s">
        <v>1892</v>
      </c>
      <c r="H340" s="832" t="s">
        <v>579</v>
      </c>
      <c r="I340" s="832" t="s">
        <v>1893</v>
      </c>
      <c r="J340" s="832" t="s">
        <v>1894</v>
      </c>
      <c r="K340" s="832" t="s">
        <v>1895</v>
      </c>
      <c r="L340" s="835">
        <v>0</v>
      </c>
      <c r="M340" s="835">
        <v>0</v>
      </c>
      <c r="N340" s="832">
        <v>1</v>
      </c>
      <c r="O340" s="836">
        <v>0.5</v>
      </c>
      <c r="P340" s="835">
        <v>0</v>
      </c>
      <c r="Q340" s="837"/>
      <c r="R340" s="832">
        <v>1</v>
      </c>
      <c r="S340" s="837">
        <v>1</v>
      </c>
      <c r="T340" s="836">
        <v>0.5</v>
      </c>
      <c r="U340" s="838">
        <v>1</v>
      </c>
    </row>
    <row r="341" spans="1:21" ht="14.4" customHeight="1" x14ac:dyDescent="0.3">
      <c r="A341" s="831">
        <v>31</v>
      </c>
      <c r="B341" s="832" t="s">
        <v>1383</v>
      </c>
      <c r="C341" s="832" t="s">
        <v>1389</v>
      </c>
      <c r="D341" s="833" t="s">
        <v>2163</v>
      </c>
      <c r="E341" s="834" t="s">
        <v>1407</v>
      </c>
      <c r="F341" s="832" t="s">
        <v>1384</v>
      </c>
      <c r="G341" s="832" t="s">
        <v>1419</v>
      </c>
      <c r="H341" s="832" t="s">
        <v>609</v>
      </c>
      <c r="I341" s="832" t="s">
        <v>1284</v>
      </c>
      <c r="J341" s="832" t="s">
        <v>1285</v>
      </c>
      <c r="K341" s="832" t="s">
        <v>1286</v>
      </c>
      <c r="L341" s="835">
        <v>0</v>
      </c>
      <c r="M341" s="835">
        <v>0</v>
      </c>
      <c r="N341" s="832">
        <v>5</v>
      </c>
      <c r="O341" s="836">
        <v>2.5</v>
      </c>
      <c r="P341" s="835">
        <v>0</v>
      </c>
      <c r="Q341" s="837"/>
      <c r="R341" s="832">
        <v>5</v>
      </c>
      <c r="S341" s="837">
        <v>1</v>
      </c>
      <c r="T341" s="836">
        <v>2.5</v>
      </c>
      <c r="U341" s="838">
        <v>1</v>
      </c>
    </row>
    <row r="342" spans="1:21" ht="14.4" customHeight="1" x14ac:dyDescent="0.3">
      <c r="A342" s="831">
        <v>31</v>
      </c>
      <c r="B342" s="832" t="s">
        <v>1383</v>
      </c>
      <c r="C342" s="832" t="s">
        <v>1389</v>
      </c>
      <c r="D342" s="833" t="s">
        <v>2163</v>
      </c>
      <c r="E342" s="834" t="s">
        <v>1407</v>
      </c>
      <c r="F342" s="832" t="s">
        <v>1384</v>
      </c>
      <c r="G342" s="832" t="s">
        <v>1637</v>
      </c>
      <c r="H342" s="832" t="s">
        <v>609</v>
      </c>
      <c r="I342" s="832" t="s">
        <v>1301</v>
      </c>
      <c r="J342" s="832" t="s">
        <v>877</v>
      </c>
      <c r="K342" s="832" t="s">
        <v>1302</v>
      </c>
      <c r="L342" s="835">
        <v>0</v>
      </c>
      <c r="M342" s="835">
        <v>0</v>
      </c>
      <c r="N342" s="832">
        <v>1</v>
      </c>
      <c r="O342" s="836">
        <v>0.5</v>
      </c>
      <c r="P342" s="835">
        <v>0</v>
      </c>
      <c r="Q342" s="837"/>
      <c r="R342" s="832">
        <v>1</v>
      </c>
      <c r="S342" s="837">
        <v>1</v>
      </c>
      <c r="T342" s="836">
        <v>0.5</v>
      </c>
      <c r="U342" s="838">
        <v>1</v>
      </c>
    </row>
    <row r="343" spans="1:21" ht="14.4" customHeight="1" x14ac:dyDescent="0.3">
      <c r="A343" s="831">
        <v>31</v>
      </c>
      <c r="B343" s="832" t="s">
        <v>1383</v>
      </c>
      <c r="C343" s="832" t="s">
        <v>1389</v>
      </c>
      <c r="D343" s="833" t="s">
        <v>2163</v>
      </c>
      <c r="E343" s="834" t="s">
        <v>1407</v>
      </c>
      <c r="F343" s="832" t="s">
        <v>1384</v>
      </c>
      <c r="G343" s="832" t="s">
        <v>1456</v>
      </c>
      <c r="H343" s="832" t="s">
        <v>579</v>
      </c>
      <c r="I343" s="832" t="s">
        <v>1800</v>
      </c>
      <c r="J343" s="832" t="s">
        <v>1458</v>
      </c>
      <c r="K343" s="832" t="s">
        <v>1801</v>
      </c>
      <c r="L343" s="835">
        <v>66.63</v>
      </c>
      <c r="M343" s="835">
        <v>133.26</v>
      </c>
      <c r="N343" s="832">
        <v>2</v>
      </c>
      <c r="O343" s="836">
        <v>1</v>
      </c>
      <c r="P343" s="835">
        <v>133.26</v>
      </c>
      <c r="Q343" s="837">
        <v>1</v>
      </c>
      <c r="R343" s="832">
        <v>2</v>
      </c>
      <c r="S343" s="837">
        <v>1</v>
      </c>
      <c r="T343" s="836">
        <v>1</v>
      </c>
      <c r="U343" s="838">
        <v>1</v>
      </c>
    </row>
    <row r="344" spans="1:21" ht="14.4" customHeight="1" x14ac:dyDescent="0.3">
      <c r="A344" s="831">
        <v>31</v>
      </c>
      <c r="B344" s="832" t="s">
        <v>1383</v>
      </c>
      <c r="C344" s="832" t="s">
        <v>1389</v>
      </c>
      <c r="D344" s="833" t="s">
        <v>2163</v>
      </c>
      <c r="E344" s="834" t="s">
        <v>1407</v>
      </c>
      <c r="F344" s="832" t="s">
        <v>1384</v>
      </c>
      <c r="G344" s="832" t="s">
        <v>1460</v>
      </c>
      <c r="H344" s="832" t="s">
        <v>579</v>
      </c>
      <c r="I344" s="832" t="s">
        <v>1840</v>
      </c>
      <c r="J344" s="832" t="s">
        <v>888</v>
      </c>
      <c r="K344" s="832" t="s">
        <v>1701</v>
      </c>
      <c r="L344" s="835">
        <v>154.36000000000001</v>
      </c>
      <c r="M344" s="835">
        <v>154.36000000000001</v>
      </c>
      <c r="N344" s="832">
        <v>1</v>
      </c>
      <c r="O344" s="836">
        <v>1</v>
      </c>
      <c r="P344" s="835">
        <v>154.36000000000001</v>
      </c>
      <c r="Q344" s="837">
        <v>1</v>
      </c>
      <c r="R344" s="832">
        <v>1</v>
      </c>
      <c r="S344" s="837">
        <v>1</v>
      </c>
      <c r="T344" s="836">
        <v>1</v>
      </c>
      <c r="U344" s="838">
        <v>1</v>
      </c>
    </row>
    <row r="345" spans="1:21" ht="14.4" customHeight="1" x14ac:dyDescent="0.3">
      <c r="A345" s="831">
        <v>31</v>
      </c>
      <c r="B345" s="832" t="s">
        <v>1383</v>
      </c>
      <c r="C345" s="832" t="s">
        <v>1389</v>
      </c>
      <c r="D345" s="833" t="s">
        <v>2163</v>
      </c>
      <c r="E345" s="834" t="s">
        <v>1407</v>
      </c>
      <c r="F345" s="832" t="s">
        <v>1384</v>
      </c>
      <c r="G345" s="832" t="s">
        <v>1460</v>
      </c>
      <c r="H345" s="832" t="s">
        <v>609</v>
      </c>
      <c r="I345" s="832" t="s">
        <v>1237</v>
      </c>
      <c r="J345" s="832" t="s">
        <v>888</v>
      </c>
      <c r="K345" s="832" t="s">
        <v>1238</v>
      </c>
      <c r="L345" s="835">
        <v>225.06</v>
      </c>
      <c r="M345" s="835">
        <v>225.06</v>
      </c>
      <c r="N345" s="832">
        <v>1</v>
      </c>
      <c r="O345" s="836">
        <v>1</v>
      </c>
      <c r="P345" s="835">
        <v>225.06</v>
      </c>
      <c r="Q345" s="837">
        <v>1</v>
      </c>
      <c r="R345" s="832">
        <v>1</v>
      </c>
      <c r="S345" s="837">
        <v>1</v>
      </c>
      <c r="T345" s="836">
        <v>1</v>
      </c>
      <c r="U345" s="838">
        <v>1</v>
      </c>
    </row>
    <row r="346" spans="1:21" ht="14.4" customHeight="1" x14ac:dyDescent="0.3">
      <c r="A346" s="831">
        <v>31</v>
      </c>
      <c r="B346" s="832" t="s">
        <v>1383</v>
      </c>
      <c r="C346" s="832" t="s">
        <v>1389</v>
      </c>
      <c r="D346" s="833" t="s">
        <v>2163</v>
      </c>
      <c r="E346" s="834" t="s">
        <v>1407</v>
      </c>
      <c r="F346" s="832" t="s">
        <v>1386</v>
      </c>
      <c r="G346" s="832" t="s">
        <v>1423</v>
      </c>
      <c r="H346" s="832" t="s">
        <v>579</v>
      </c>
      <c r="I346" s="832" t="s">
        <v>1424</v>
      </c>
      <c r="J346" s="832" t="s">
        <v>1425</v>
      </c>
      <c r="K346" s="832" t="s">
        <v>1426</v>
      </c>
      <c r="L346" s="835">
        <v>35.130000000000003</v>
      </c>
      <c r="M346" s="835">
        <v>245.91</v>
      </c>
      <c r="N346" s="832">
        <v>7</v>
      </c>
      <c r="O346" s="836">
        <v>6</v>
      </c>
      <c r="P346" s="835">
        <v>245.91</v>
      </c>
      <c r="Q346" s="837">
        <v>1</v>
      </c>
      <c r="R346" s="832">
        <v>7</v>
      </c>
      <c r="S346" s="837">
        <v>1</v>
      </c>
      <c r="T346" s="836">
        <v>6</v>
      </c>
      <c r="U346" s="838">
        <v>1</v>
      </c>
    </row>
    <row r="347" spans="1:21" ht="14.4" customHeight="1" x14ac:dyDescent="0.3">
      <c r="A347" s="831">
        <v>31</v>
      </c>
      <c r="B347" s="832" t="s">
        <v>1383</v>
      </c>
      <c r="C347" s="832" t="s">
        <v>1389</v>
      </c>
      <c r="D347" s="833" t="s">
        <v>2163</v>
      </c>
      <c r="E347" s="834" t="s">
        <v>1407</v>
      </c>
      <c r="F347" s="832" t="s">
        <v>1386</v>
      </c>
      <c r="G347" s="832" t="s">
        <v>1427</v>
      </c>
      <c r="H347" s="832" t="s">
        <v>579</v>
      </c>
      <c r="I347" s="832" t="s">
        <v>1464</v>
      </c>
      <c r="J347" s="832" t="s">
        <v>1465</v>
      </c>
      <c r="K347" s="832" t="s">
        <v>1466</v>
      </c>
      <c r="L347" s="835">
        <v>3000</v>
      </c>
      <c r="M347" s="835">
        <v>3000</v>
      </c>
      <c r="N347" s="832">
        <v>1</v>
      </c>
      <c r="O347" s="836">
        <v>1</v>
      </c>
      <c r="P347" s="835">
        <v>3000</v>
      </c>
      <c r="Q347" s="837">
        <v>1</v>
      </c>
      <c r="R347" s="832">
        <v>1</v>
      </c>
      <c r="S347" s="837">
        <v>1</v>
      </c>
      <c r="T347" s="836">
        <v>1</v>
      </c>
      <c r="U347" s="838">
        <v>1</v>
      </c>
    </row>
    <row r="348" spans="1:21" ht="14.4" customHeight="1" x14ac:dyDescent="0.3">
      <c r="A348" s="831">
        <v>31</v>
      </c>
      <c r="B348" s="832" t="s">
        <v>1383</v>
      </c>
      <c r="C348" s="832" t="s">
        <v>1389</v>
      </c>
      <c r="D348" s="833" t="s">
        <v>2163</v>
      </c>
      <c r="E348" s="834" t="s">
        <v>1407</v>
      </c>
      <c r="F348" s="832" t="s">
        <v>1386</v>
      </c>
      <c r="G348" s="832" t="s">
        <v>1427</v>
      </c>
      <c r="H348" s="832" t="s">
        <v>579</v>
      </c>
      <c r="I348" s="832" t="s">
        <v>1467</v>
      </c>
      <c r="J348" s="832" t="s">
        <v>1468</v>
      </c>
      <c r="K348" s="832" t="s">
        <v>1469</v>
      </c>
      <c r="L348" s="835">
        <v>199.5</v>
      </c>
      <c r="M348" s="835">
        <v>399</v>
      </c>
      <c r="N348" s="832">
        <v>2</v>
      </c>
      <c r="O348" s="836">
        <v>2</v>
      </c>
      <c r="P348" s="835">
        <v>399</v>
      </c>
      <c r="Q348" s="837">
        <v>1</v>
      </c>
      <c r="R348" s="832">
        <v>2</v>
      </c>
      <c r="S348" s="837">
        <v>1</v>
      </c>
      <c r="T348" s="836">
        <v>2</v>
      </c>
      <c r="U348" s="838">
        <v>1</v>
      </c>
    </row>
    <row r="349" spans="1:21" ht="14.4" customHeight="1" x14ac:dyDescent="0.3">
      <c r="A349" s="831">
        <v>31</v>
      </c>
      <c r="B349" s="832" t="s">
        <v>1383</v>
      </c>
      <c r="C349" s="832" t="s">
        <v>1389</v>
      </c>
      <c r="D349" s="833" t="s">
        <v>2163</v>
      </c>
      <c r="E349" s="834" t="s">
        <v>1407</v>
      </c>
      <c r="F349" s="832" t="s">
        <v>1386</v>
      </c>
      <c r="G349" s="832" t="s">
        <v>1427</v>
      </c>
      <c r="H349" s="832" t="s">
        <v>579</v>
      </c>
      <c r="I349" s="832" t="s">
        <v>1428</v>
      </c>
      <c r="J349" s="832" t="s">
        <v>1429</v>
      </c>
      <c r="K349" s="832" t="s">
        <v>1430</v>
      </c>
      <c r="L349" s="835">
        <v>492.18</v>
      </c>
      <c r="M349" s="835">
        <v>492.18</v>
      </c>
      <c r="N349" s="832">
        <v>1</v>
      </c>
      <c r="O349" s="836">
        <v>1</v>
      </c>
      <c r="P349" s="835">
        <v>492.18</v>
      </c>
      <c r="Q349" s="837">
        <v>1</v>
      </c>
      <c r="R349" s="832">
        <v>1</v>
      </c>
      <c r="S349" s="837">
        <v>1</v>
      </c>
      <c r="T349" s="836">
        <v>1</v>
      </c>
      <c r="U349" s="838">
        <v>1</v>
      </c>
    </row>
    <row r="350" spans="1:21" ht="14.4" customHeight="1" x14ac:dyDescent="0.3">
      <c r="A350" s="831">
        <v>31</v>
      </c>
      <c r="B350" s="832" t="s">
        <v>1383</v>
      </c>
      <c r="C350" s="832" t="s">
        <v>1389</v>
      </c>
      <c r="D350" s="833" t="s">
        <v>2163</v>
      </c>
      <c r="E350" s="834" t="s">
        <v>1407</v>
      </c>
      <c r="F350" s="832" t="s">
        <v>1386</v>
      </c>
      <c r="G350" s="832" t="s">
        <v>1427</v>
      </c>
      <c r="H350" s="832" t="s">
        <v>579</v>
      </c>
      <c r="I350" s="832" t="s">
        <v>1554</v>
      </c>
      <c r="J350" s="832" t="s">
        <v>1555</v>
      </c>
      <c r="K350" s="832" t="s">
        <v>1556</v>
      </c>
      <c r="L350" s="835">
        <v>245.43</v>
      </c>
      <c r="M350" s="835">
        <v>245.43</v>
      </c>
      <c r="N350" s="832">
        <v>1</v>
      </c>
      <c r="O350" s="836">
        <v>1</v>
      </c>
      <c r="P350" s="835">
        <v>245.43</v>
      </c>
      <c r="Q350" s="837">
        <v>1</v>
      </c>
      <c r="R350" s="832">
        <v>1</v>
      </c>
      <c r="S350" s="837">
        <v>1</v>
      </c>
      <c r="T350" s="836">
        <v>1</v>
      </c>
      <c r="U350" s="838">
        <v>1</v>
      </c>
    </row>
    <row r="351" spans="1:21" ht="14.4" customHeight="1" x14ac:dyDescent="0.3">
      <c r="A351" s="831">
        <v>31</v>
      </c>
      <c r="B351" s="832" t="s">
        <v>1383</v>
      </c>
      <c r="C351" s="832" t="s">
        <v>1389</v>
      </c>
      <c r="D351" s="833" t="s">
        <v>2163</v>
      </c>
      <c r="E351" s="834" t="s">
        <v>1407</v>
      </c>
      <c r="F351" s="832" t="s">
        <v>1386</v>
      </c>
      <c r="G351" s="832" t="s">
        <v>1427</v>
      </c>
      <c r="H351" s="832" t="s">
        <v>579</v>
      </c>
      <c r="I351" s="832" t="s">
        <v>1651</v>
      </c>
      <c r="J351" s="832" t="s">
        <v>1652</v>
      </c>
      <c r="K351" s="832" t="s">
        <v>1653</v>
      </c>
      <c r="L351" s="835">
        <v>1575</v>
      </c>
      <c r="M351" s="835">
        <v>1575</v>
      </c>
      <c r="N351" s="832">
        <v>1</v>
      </c>
      <c r="O351" s="836">
        <v>1</v>
      </c>
      <c r="P351" s="835">
        <v>1575</v>
      </c>
      <c r="Q351" s="837">
        <v>1</v>
      </c>
      <c r="R351" s="832">
        <v>1</v>
      </c>
      <c r="S351" s="837">
        <v>1</v>
      </c>
      <c r="T351" s="836">
        <v>1</v>
      </c>
      <c r="U351" s="838">
        <v>1</v>
      </c>
    </row>
    <row r="352" spans="1:21" ht="14.4" customHeight="1" x14ac:dyDescent="0.3">
      <c r="A352" s="831">
        <v>31</v>
      </c>
      <c r="B352" s="832" t="s">
        <v>1383</v>
      </c>
      <c r="C352" s="832" t="s">
        <v>1389</v>
      </c>
      <c r="D352" s="833" t="s">
        <v>2163</v>
      </c>
      <c r="E352" s="834" t="s">
        <v>1407</v>
      </c>
      <c r="F352" s="832" t="s">
        <v>1386</v>
      </c>
      <c r="G352" s="832" t="s">
        <v>1427</v>
      </c>
      <c r="H352" s="832" t="s">
        <v>579</v>
      </c>
      <c r="I352" s="832" t="s">
        <v>1654</v>
      </c>
      <c r="J352" s="832" t="s">
        <v>1655</v>
      </c>
      <c r="K352" s="832" t="s">
        <v>1656</v>
      </c>
      <c r="L352" s="835">
        <v>250</v>
      </c>
      <c r="M352" s="835">
        <v>250</v>
      </c>
      <c r="N352" s="832">
        <v>1</v>
      </c>
      <c r="O352" s="836">
        <v>1</v>
      </c>
      <c r="P352" s="835">
        <v>250</v>
      </c>
      <c r="Q352" s="837">
        <v>1</v>
      </c>
      <c r="R352" s="832">
        <v>1</v>
      </c>
      <c r="S352" s="837">
        <v>1</v>
      </c>
      <c r="T352" s="836">
        <v>1</v>
      </c>
      <c r="U352" s="838">
        <v>1</v>
      </c>
    </row>
    <row r="353" spans="1:21" ht="14.4" customHeight="1" x14ac:dyDescent="0.3">
      <c r="A353" s="831">
        <v>31</v>
      </c>
      <c r="B353" s="832" t="s">
        <v>1383</v>
      </c>
      <c r="C353" s="832" t="s">
        <v>1389</v>
      </c>
      <c r="D353" s="833" t="s">
        <v>2163</v>
      </c>
      <c r="E353" s="834" t="s">
        <v>1407</v>
      </c>
      <c r="F353" s="832" t="s">
        <v>1386</v>
      </c>
      <c r="G353" s="832" t="s">
        <v>1427</v>
      </c>
      <c r="H353" s="832" t="s">
        <v>579</v>
      </c>
      <c r="I353" s="832" t="s">
        <v>1560</v>
      </c>
      <c r="J353" s="832" t="s">
        <v>1561</v>
      </c>
      <c r="K353" s="832" t="s">
        <v>1562</v>
      </c>
      <c r="L353" s="835">
        <v>349.12</v>
      </c>
      <c r="M353" s="835">
        <v>349.12</v>
      </c>
      <c r="N353" s="832">
        <v>1</v>
      </c>
      <c r="O353" s="836">
        <v>1</v>
      </c>
      <c r="P353" s="835">
        <v>349.12</v>
      </c>
      <c r="Q353" s="837">
        <v>1</v>
      </c>
      <c r="R353" s="832">
        <v>1</v>
      </c>
      <c r="S353" s="837">
        <v>1</v>
      </c>
      <c r="T353" s="836">
        <v>1</v>
      </c>
      <c r="U353" s="838">
        <v>1</v>
      </c>
    </row>
    <row r="354" spans="1:21" ht="14.4" customHeight="1" x14ac:dyDescent="0.3">
      <c r="A354" s="831">
        <v>31</v>
      </c>
      <c r="B354" s="832" t="s">
        <v>1383</v>
      </c>
      <c r="C354" s="832" t="s">
        <v>1389</v>
      </c>
      <c r="D354" s="833" t="s">
        <v>2163</v>
      </c>
      <c r="E354" s="834" t="s">
        <v>1407</v>
      </c>
      <c r="F354" s="832" t="s">
        <v>1386</v>
      </c>
      <c r="G354" s="832" t="s">
        <v>1427</v>
      </c>
      <c r="H354" s="832" t="s">
        <v>579</v>
      </c>
      <c r="I354" s="832" t="s">
        <v>1563</v>
      </c>
      <c r="J354" s="832" t="s">
        <v>1564</v>
      </c>
      <c r="K354" s="832" t="s">
        <v>1565</v>
      </c>
      <c r="L354" s="835">
        <v>350</v>
      </c>
      <c r="M354" s="835">
        <v>2800</v>
      </c>
      <c r="N354" s="832">
        <v>8</v>
      </c>
      <c r="O354" s="836">
        <v>8</v>
      </c>
      <c r="P354" s="835">
        <v>2800</v>
      </c>
      <c r="Q354" s="837">
        <v>1</v>
      </c>
      <c r="R354" s="832">
        <v>8</v>
      </c>
      <c r="S354" s="837">
        <v>1</v>
      </c>
      <c r="T354" s="836">
        <v>8</v>
      </c>
      <c r="U354" s="838">
        <v>1</v>
      </c>
    </row>
    <row r="355" spans="1:21" ht="14.4" customHeight="1" x14ac:dyDescent="0.3">
      <c r="A355" s="831">
        <v>31</v>
      </c>
      <c r="B355" s="832" t="s">
        <v>1383</v>
      </c>
      <c r="C355" s="832" t="s">
        <v>1389</v>
      </c>
      <c r="D355" s="833" t="s">
        <v>2163</v>
      </c>
      <c r="E355" s="834" t="s">
        <v>1407</v>
      </c>
      <c r="F355" s="832" t="s">
        <v>1386</v>
      </c>
      <c r="G355" s="832" t="s">
        <v>1427</v>
      </c>
      <c r="H355" s="832" t="s">
        <v>579</v>
      </c>
      <c r="I355" s="832" t="s">
        <v>1431</v>
      </c>
      <c r="J355" s="832" t="s">
        <v>1432</v>
      </c>
      <c r="K355" s="832" t="s">
        <v>1433</v>
      </c>
      <c r="L355" s="835">
        <v>1000</v>
      </c>
      <c r="M355" s="835">
        <v>4000</v>
      </c>
      <c r="N355" s="832">
        <v>4</v>
      </c>
      <c r="O355" s="836">
        <v>4</v>
      </c>
      <c r="P355" s="835">
        <v>4000</v>
      </c>
      <c r="Q355" s="837">
        <v>1</v>
      </c>
      <c r="R355" s="832">
        <v>4</v>
      </c>
      <c r="S355" s="837">
        <v>1</v>
      </c>
      <c r="T355" s="836">
        <v>4</v>
      </c>
      <c r="U355" s="838">
        <v>1</v>
      </c>
    </row>
    <row r="356" spans="1:21" ht="14.4" customHeight="1" x14ac:dyDescent="0.3">
      <c r="A356" s="831">
        <v>31</v>
      </c>
      <c r="B356" s="832" t="s">
        <v>1383</v>
      </c>
      <c r="C356" s="832" t="s">
        <v>1389</v>
      </c>
      <c r="D356" s="833" t="s">
        <v>2163</v>
      </c>
      <c r="E356" s="834" t="s">
        <v>1407</v>
      </c>
      <c r="F356" s="832" t="s">
        <v>1386</v>
      </c>
      <c r="G356" s="832" t="s">
        <v>1427</v>
      </c>
      <c r="H356" s="832" t="s">
        <v>579</v>
      </c>
      <c r="I356" s="832" t="s">
        <v>1896</v>
      </c>
      <c r="J356" s="832" t="s">
        <v>1897</v>
      </c>
      <c r="K356" s="832"/>
      <c r="L356" s="835">
        <v>705.67</v>
      </c>
      <c r="M356" s="835">
        <v>705.67</v>
      </c>
      <c r="N356" s="832">
        <v>1</v>
      </c>
      <c r="O356" s="836">
        <v>1</v>
      </c>
      <c r="P356" s="835"/>
      <c r="Q356" s="837">
        <v>0</v>
      </c>
      <c r="R356" s="832"/>
      <c r="S356" s="837">
        <v>0</v>
      </c>
      <c r="T356" s="836"/>
      <c r="U356" s="838">
        <v>0</v>
      </c>
    </row>
    <row r="357" spans="1:21" ht="14.4" customHeight="1" x14ac:dyDescent="0.3">
      <c r="A357" s="831">
        <v>31</v>
      </c>
      <c r="B357" s="832" t="s">
        <v>1383</v>
      </c>
      <c r="C357" s="832" t="s">
        <v>1389</v>
      </c>
      <c r="D357" s="833" t="s">
        <v>2163</v>
      </c>
      <c r="E357" s="834" t="s">
        <v>1407</v>
      </c>
      <c r="F357" s="832" t="s">
        <v>1386</v>
      </c>
      <c r="G357" s="832" t="s">
        <v>1427</v>
      </c>
      <c r="H357" s="832" t="s">
        <v>579</v>
      </c>
      <c r="I357" s="832" t="s">
        <v>1668</v>
      </c>
      <c r="J357" s="832" t="s">
        <v>1669</v>
      </c>
      <c r="K357" s="832" t="s">
        <v>1670</v>
      </c>
      <c r="L357" s="835">
        <v>1000</v>
      </c>
      <c r="M357" s="835">
        <v>1000</v>
      </c>
      <c r="N357" s="832">
        <v>1</v>
      </c>
      <c r="O357" s="836">
        <v>1</v>
      </c>
      <c r="P357" s="835"/>
      <c r="Q357" s="837">
        <v>0</v>
      </c>
      <c r="R357" s="832"/>
      <c r="S357" s="837">
        <v>0</v>
      </c>
      <c r="T357" s="836"/>
      <c r="U357" s="838">
        <v>0</v>
      </c>
    </row>
    <row r="358" spans="1:21" ht="14.4" customHeight="1" x14ac:dyDescent="0.3">
      <c r="A358" s="831">
        <v>31</v>
      </c>
      <c r="B358" s="832" t="s">
        <v>1383</v>
      </c>
      <c r="C358" s="832" t="s">
        <v>1389</v>
      </c>
      <c r="D358" s="833" t="s">
        <v>2163</v>
      </c>
      <c r="E358" s="834" t="s">
        <v>1407</v>
      </c>
      <c r="F358" s="832" t="s">
        <v>1386</v>
      </c>
      <c r="G358" s="832" t="s">
        <v>1434</v>
      </c>
      <c r="H358" s="832" t="s">
        <v>579</v>
      </c>
      <c r="I358" s="832" t="s">
        <v>1569</v>
      </c>
      <c r="J358" s="832" t="s">
        <v>1570</v>
      </c>
      <c r="K358" s="832" t="s">
        <v>1571</v>
      </c>
      <c r="L358" s="835">
        <v>260</v>
      </c>
      <c r="M358" s="835">
        <v>1040</v>
      </c>
      <c r="N358" s="832">
        <v>4</v>
      </c>
      <c r="O358" s="836">
        <v>2</v>
      </c>
      <c r="P358" s="835">
        <v>1040</v>
      </c>
      <c r="Q358" s="837">
        <v>1</v>
      </c>
      <c r="R358" s="832">
        <v>4</v>
      </c>
      <c r="S358" s="837">
        <v>1</v>
      </c>
      <c r="T358" s="836">
        <v>2</v>
      </c>
      <c r="U358" s="838">
        <v>1</v>
      </c>
    </row>
    <row r="359" spans="1:21" ht="14.4" customHeight="1" x14ac:dyDescent="0.3">
      <c r="A359" s="831">
        <v>31</v>
      </c>
      <c r="B359" s="832" t="s">
        <v>1383</v>
      </c>
      <c r="C359" s="832" t="s">
        <v>1389</v>
      </c>
      <c r="D359" s="833" t="s">
        <v>2163</v>
      </c>
      <c r="E359" s="834" t="s">
        <v>1408</v>
      </c>
      <c r="F359" s="832" t="s">
        <v>1384</v>
      </c>
      <c r="G359" s="832" t="s">
        <v>1709</v>
      </c>
      <c r="H359" s="832" t="s">
        <v>579</v>
      </c>
      <c r="I359" s="832" t="s">
        <v>1898</v>
      </c>
      <c r="J359" s="832" t="s">
        <v>781</v>
      </c>
      <c r="K359" s="832" t="s">
        <v>1899</v>
      </c>
      <c r="L359" s="835">
        <v>0</v>
      </c>
      <c r="M359" s="835">
        <v>0</v>
      </c>
      <c r="N359" s="832">
        <v>2</v>
      </c>
      <c r="O359" s="836">
        <v>2</v>
      </c>
      <c r="P359" s="835">
        <v>0</v>
      </c>
      <c r="Q359" s="837"/>
      <c r="R359" s="832">
        <v>1</v>
      </c>
      <c r="S359" s="837">
        <v>0.5</v>
      </c>
      <c r="T359" s="836">
        <v>1</v>
      </c>
      <c r="U359" s="838">
        <v>0.5</v>
      </c>
    </row>
    <row r="360" spans="1:21" ht="14.4" customHeight="1" x14ac:dyDescent="0.3">
      <c r="A360" s="831">
        <v>31</v>
      </c>
      <c r="B360" s="832" t="s">
        <v>1383</v>
      </c>
      <c r="C360" s="832" t="s">
        <v>1389</v>
      </c>
      <c r="D360" s="833" t="s">
        <v>2163</v>
      </c>
      <c r="E360" s="834" t="s">
        <v>1408</v>
      </c>
      <c r="F360" s="832" t="s">
        <v>1384</v>
      </c>
      <c r="G360" s="832" t="s">
        <v>1709</v>
      </c>
      <c r="H360" s="832" t="s">
        <v>579</v>
      </c>
      <c r="I360" s="832" t="s">
        <v>1900</v>
      </c>
      <c r="J360" s="832" t="s">
        <v>781</v>
      </c>
      <c r="K360" s="832" t="s">
        <v>1901</v>
      </c>
      <c r="L360" s="835">
        <v>0</v>
      </c>
      <c r="M360" s="835">
        <v>0</v>
      </c>
      <c r="N360" s="832">
        <v>1</v>
      </c>
      <c r="O360" s="836">
        <v>0.5</v>
      </c>
      <c r="P360" s="835"/>
      <c r="Q360" s="837"/>
      <c r="R360" s="832"/>
      <c r="S360" s="837">
        <v>0</v>
      </c>
      <c r="T360" s="836"/>
      <c r="U360" s="838">
        <v>0</v>
      </c>
    </row>
    <row r="361" spans="1:21" ht="14.4" customHeight="1" x14ac:dyDescent="0.3">
      <c r="A361" s="831">
        <v>31</v>
      </c>
      <c r="B361" s="832" t="s">
        <v>1383</v>
      </c>
      <c r="C361" s="832" t="s">
        <v>1389</v>
      </c>
      <c r="D361" s="833" t="s">
        <v>2163</v>
      </c>
      <c r="E361" s="834" t="s">
        <v>1408</v>
      </c>
      <c r="F361" s="832" t="s">
        <v>1384</v>
      </c>
      <c r="G361" s="832" t="s">
        <v>1709</v>
      </c>
      <c r="H361" s="832" t="s">
        <v>579</v>
      </c>
      <c r="I361" s="832" t="s">
        <v>1902</v>
      </c>
      <c r="J361" s="832" t="s">
        <v>781</v>
      </c>
      <c r="K361" s="832" t="s">
        <v>1901</v>
      </c>
      <c r="L361" s="835">
        <v>0</v>
      </c>
      <c r="M361" s="835">
        <v>0</v>
      </c>
      <c r="N361" s="832">
        <v>2</v>
      </c>
      <c r="O361" s="836">
        <v>1</v>
      </c>
      <c r="P361" s="835">
        <v>0</v>
      </c>
      <c r="Q361" s="837"/>
      <c r="R361" s="832">
        <v>2</v>
      </c>
      <c r="S361" s="837">
        <v>1</v>
      </c>
      <c r="T361" s="836">
        <v>1</v>
      </c>
      <c r="U361" s="838">
        <v>1</v>
      </c>
    </row>
    <row r="362" spans="1:21" ht="14.4" customHeight="1" x14ac:dyDescent="0.3">
      <c r="A362" s="831">
        <v>31</v>
      </c>
      <c r="B362" s="832" t="s">
        <v>1383</v>
      </c>
      <c r="C362" s="832" t="s">
        <v>1389</v>
      </c>
      <c r="D362" s="833" t="s">
        <v>2163</v>
      </c>
      <c r="E362" s="834" t="s">
        <v>1408</v>
      </c>
      <c r="F362" s="832" t="s">
        <v>1384</v>
      </c>
      <c r="G362" s="832" t="s">
        <v>1482</v>
      </c>
      <c r="H362" s="832" t="s">
        <v>609</v>
      </c>
      <c r="I362" s="832" t="s">
        <v>1250</v>
      </c>
      <c r="J362" s="832" t="s">
        <v>1248</v>
      </c>
      <c r="K362" s="832" t="s">
        <v>1251</v>
      </c>
      <c r="L362" s="835">
        <v>170.52</v>
      </c>
      <c r="M362" s="835">
        <v>170.52</v>
      </c>
      <c r="N362" s="832">
        <v>1</v>
      </c>
      <c r="O362" s="836">
        <v>1</v>
      </c>
      <c r="P362" s="835">
        <v>170.52</v>
      </c>
      <c r="Q362" s="837">
        <v>1</v>
      </c>
      <c r="R362" s="832">
        <v>1</v>
      </c>
      <c r="S362" s="837">
        <v>1</v>
      </c>
      <c r="T362" s="836">
        <v>1</v>
      </c>
      <c r="U362" s="838">
        <v>1</v>
      </c>
    </row>
    <row r="363" spans="1:21" ht="14.4" customHeight="1" x14ac:dyDescent="0.3">
      <c r="A363" s="831">
        <v>31</v>
      </c>
      <c r="B363" s="832" t="s">
        <v>1383</v>
      </c>
      <c r="C363" s="832" t="s">
        <v>1389</v>
      </c>
      <c r="D363" s="833" t="s">
        <v>2163</v>
      </c>
      <c r="E363" s="834" t="s">
        <v>1408</v>
      </c>
      <c r="F363" s="832" t="s">
        <v>1384</v>
      </c>
      <c r="G363" s="832" t="s">
        <v>1597</v>
      </c>
      <c r="H363" s="832" t="s">
        <v>579</v>
      </c>
      <c r="I363" s="832" t="s">
        <v>1598</v>
      </c>
      <c r="J363" s="832" t="s">
        <v>1599</v>
      </c>
      <c r="K363" s="832" t="s">
        <v>1600</v>
      </c>
      <c r="L363" s="835">
        <v>0</v>
      </c>
      <c r="M363" s="835">
        <v>0</v>
      </c>
      <c r="N363" s="832">
        <v>5</v>
      </c>
      <c r="O363" s="836">
        <v>2.5</v>
      </c>
      <c r="P363" s="835">
        <v>0</v>
      </c>
      <c r="Q363" s="837"/>
      <c r="R363" s="832">
        <v>4</v>
      </c>
      <c r="S363" s="837">
        <v>0.8</v>
      </c>
      <c r="T363" s="836">
        <v>2</v>
      </c>
      <c r="U363" s="838">
        <v>0.8</v>
      </c>
    </row>
    <row r="364" spans="1:21" ht="14.4" customHeight="1" x14ac:dyDescent="0.3">
      <c r="A364" s="831">
        <v>31</v>
      </c>
      <c r="B364" s="832" t="s">
        <v>1383</v>
      </c>
      <c r="C364" s="832" t="s">
        <v>1389</v>
      </c>
      <c r="D364" s="833" t="s">
        <v>2163</v>
      </c>
      <c r="E364" s="834" t="s">
        <v>1408</v>
      </c>
      <c r="F364" s="832" t="s">
        <v>1384</v>
      </c>
      <c r="G364" s="832" t="s">
        <v>1442</v>
      </c>
      <c r="H364" s="832" t="s">
        <v>579</v>
      </c>
      <c r="I364" s="832" t="s">
        <v>1443</v>
      </c>
      <c r="J364" s="832" t="s">
        <v>1444</v>
      </c>
      <c r="K364" s="832" t="s">
        <v>1445</v>
      </c>
      <c r="L364" s="835">
        <v>132.97999999999999</v>
      </c>
      <c r="M364" s="835">
        <v>531.91999999999996</v>
      </c>
      <c r="N364" s="832">
        <v>4</v>
      </c>
      <c r="O364" s="836">
        <v>2</v>
      </c>
      <c r="P364" s="835">
        <v>531.91999999999996</v>
      </c>
      <c r="Q364" s="837">
        <v>1</v>
      </c>
      <c r="R364" s="832">
        <v>4</v>
      </c>
      <c r="S364" s="837">
        <v>1</v>
      </c>
      <c r="T364" s="836">
        <v>2</v>
      </c>
      <c r="U364" s="838">
        <v>1</v>
      </c>
    </row>
    <row r="365" spans="1:21" ht="14.4" customHeight="1" x14ac:dyDescent="0.3">
      <c r="A365" s="831">
        <v>31</v>
      </c>
      <c r="B365" s="832" t="s">
        <v>1383</v>
      </c>
      <c r="C365" s="832" t="s">
        <v>1389</v>
      </c>
      <c r="D365" s="833" t="s">
        <v>2163</v>
      </c>
      <c r="E365" s="834" t="s">
        <v>1408</v>
      </c>
      <c r="F365" s="832" t="s">
        <v>1384</v>
      </c>
      <c r="G365" s="832" t="s">
        <v>1417</v>
      </c>
      <c r="H365" s="832" t="s">
        <v>609</v>
      </c>
      <c r="I365" s="832" t="s">
        <v>1438</v>
      </c>
      <c r="J365" s="832" t="s">
        <v>718</v>
      </c>
      <c r="K365" s="832" t="s">
        <v>1165</v>
      </c>
      <c r="L365" s="835">
        <v>490.89</v>
      </c>
      <c r="M365" s="835">
        <v>6381.57</v>
      </c>
      <c r="N365" s="832">
        <v>13</v>
      </c>
      <c r="O365" s="836">
        <v>6.5</v>
      </c>
      <c r="P365" s="835">
        <v>4908.8999999999996</v>
      </c>
      <c r="Q365" s="837">
        <v>0.76923076923076916</v>
      </c>
      <c r="R365" s="832">
        <v>10</v>
      </c>
      <c r="S365" s="837">
        <v>0.76923076923076927</v>
      </c>
      <c r="T365" s="836">
        <v>5.5</v>
      </c>
      <c r="U365" s="838">
        <v>0.84615384615384615</v>
      </c>
    </row>
    <row r="366" spans="1:21" ht="14.4" customHeight="1" x14ac:dyDescent="0.3">
      <c r="A366" s="831">
        <v>31</v>
      </c>
      <c r="B366" s="832" t="s">
        <v>1383</v>
      </c>
      <c r="C366" s="832" t="s">
        <v>1389</v>
      </c>
      <c r="D366" s="833" t="s">
        <v>2163</v>
      </c>
      <c r="E366" s="834" t="s">
        <v>1408</v>
      </c>
      <c r="F366" s="832" t="s">
        <v>1384</v>
      </c>
      <c r="G366" s="832" t="s">
        <v>1417</v>
      </c>
      <c r="H366" s="832" t="s">
        <v>609</v>
      </c>
      <c r="I366" s="832" t="s">
        <v>1418</v>
      </c>
      <c r="J366" s="832" t="s">
        <v>718</v>
      </c>
      <c r="K366" s="832" t="s">
        <v>1163</v>
      </c>
      <c r="L366" s="835">
        <v>736.33</v>
      </c>
      <c r="M366" s="835">
        <v>7363.3000000000011</v>
      </c>
      <c r="N366" s="832">
        <v>10</v>
      </c>
      <c r="O366" s="836">
        <v>4</v>
      </c>
      <c r="P366" s="835">
        <v>5890.6400000000012</v>
      </c>
      <c r="Q366" s="837">
        <v>0.8</v>
      </c>
      <c r="R366" s="832">
        <v>8</v>
      </c>
      <c r="S366" s="837">
        <v>0.8</v>
      </c>
      <c r="T366" s="836">
        <v>3</v>
      </c>
      <c r="U366" s="838">
        <v>0.75</v>
      </c>
    </row>
    <row r="367" spans="1:21" ht="14.4" customHeight="1" x14ac:dyDescent="0.3">
      <c r="A367" s="831">
        <v>31</v>
      </c>
      <c r="B367" s="832" t="s">
        <v>1383</v>
      </c>
      <c r="C367" s="832" t="s">
        <v>1389</v>
      </c>
      <c r="D367" s="833" t="s">
        <v>2163</v>
      </c>
      <c r="E367" s="834" t="s">
        <v>1408</v>
      </c>
      <c r="F367" s="832" t="s">
        <v>1384</v>
      </c>
      <c r="G367" s="832" t="s">
        <v>1417</v>
      </c>
      <c r="H367" s="832" t="s">
        <v>609</v>
      </c>
      <c r="I367" s="832" t="s">
        <v>1488</v>
      </c>
      <c r="J367" s="832" t="s">
        <v>718</v>
      </c>
      <c r="K367" s="832" t="s">
        <v>1489</v>
      </c>
      <c r="L367" s="835">
        <v>923.74</v>
      </c>
      <c r="M367" s="835">
        <v>3694.96</v>
      </c>
      <c r="N367" s="832">
        <v>4</v>
      </c>
      <c r="O367" s="836">
        <v>1</v>
      </c>
      <c r="P367" s="835">
        <v>3694.96</v>
      </c>
      <c r="Q367" s="837">
        <v>1</v>
      </c>
      <c r="R367" s="832">
        <v>4</v>
      </c>
      <c r="S367" s="837">
        <v>1</v>
      </c>
      <c r="T367" s="836">
        <v>1</v>
      </c>
      <c r="U367" s="838">
        <v>1</v>
      </c>
    </row>
    <row r="368" spans="1:21" ht="14.4" customHeight="1" x14ac:dyDescent="0.3">
      <c r="A368" s="831">
        <v>31</v>
      </c>
      <c r="B368" s="832" t="s">
        <v>1383</v>
      </c>
      <c r="C368" s="832" t="s">
        <v>1389</v>
      </c>
      <c r="D368" s="833" t="s">
        <v>2163</v>
      </c>
      <c r="E368" s="834" t="s">
        <v>1408</v>
      </c>
      <c r="F368" s="832" t="s">
        <v>1384</v>
      </c>
      <c r="G368" s="832" t="s">
        <v>1417</v>
      </c>
      <c r="H368" s="832" t="s">
        <v>609</v>
      </c>
      <c r="I368" s="832" t="s">
        <v>1814</v>
      </c>
      <c r="J368" s="832" t="s">
        <v>718</v>
      </c>
      <c r="K368" s="832" t="s">
        <v>1815</v>
      </c>
      <c r="L368" s="835">
        <v>1154.68</v>
      </c>
      <c r="M368" s="835">
        <v>2309.36</v>
      </c>
      <c r="N368" s="832">
        <v>2</v>
      </c>
      <c r="O368" s="836">
        <v>1</v>
      </c>
      <c r="P368" s="835">
        <v>2309.36</v>
      </c>
      <c r="Q368" s="837">
        <v>1</v>
      </c>
      <c r="R368" s="832">
        <v>2</v>
      </c>
      <c r="S368" s="837">
        <v>1</v>
      </c>
      <c r="T368" s="836">
        <v>1</v>
      </c>
      <c r="U368" s="838">
        <v>1</v>
      </c>
    </row>
    <row r="369" spans="1:21" ht="14.4" customHeight="1" x14ac:dyDescent="0.3">
      <c r="A369" s="831">
        <v>31</v>
      </c>
      <c r="B369" s="832" t="s">
        <v>1383</v>
      </c>
      <c r="C369" s="832" t="s">
        <v>1389</v>
      </c>
      <c r="D369" s="833" t="s">
        <v>2163</v>
      </c>
      <c r="E369" s="834" t="s">
        <v>1408</v>
      </c>
      <c r="F369" s="832" t="s">
        <v>1384</v>
      </c>
      <c r="G369" s="832" t="s">
        <v>1417</v>
      </c>
      <c r="H369" s="832" t="s">
        <v>609</v>
      </c>
      <c r="I369" s="832" t="s">
        <v>1162</v>
      </c>
      <c r="J369" s="832" t="s">
        <v>718</v>
      </c>
      <c r="K369" s="832" t="s">
        <v>1163</v>
      </c>
      <c r="L369" s="835">
        <v>736.33</v>
      </c>
      <c r="M369" s="835">
        <v>2208.9900000000002</v>
      </c>
      <c r="N369" s="832">
        <v>3</v>
      </c>
      <c r="O369" s="836">
        <v>1</v>
      </c>
      <c r="P369" s="835">
        <v>2208.9900000000002</v>
      </c>
      <c r="Q369" s="837">
        <v>1</v>
      </c>
      <c r="R369" s="832">
        <v>3</v>
      </c>
      <c r="S369" s="837">
        <v>1</v>
      </c>
      <c r="T369" s="836">
        <v>1</v>
      </c>
      <c r="U369" s="838">
        <v>1</v>
      </c>
    </row>
    <row r="370" spans="1:21" ht="14.4" customHeight="1" x14ac:dyDescent="0.3">
      <c r="A370" s="831">
        <v>31</v>
      </c>
      <c r="B370" s="832" t="s">
        <v>1383</v>
      </c>
      <c r="C370" s="832" t="s">
        <v>1389</v>
      </c>
      <c r="D370" s="833" t="s">
        <v>2163</v>
      </c>
      <c r="E370" s="834" t="s">
        <v>1408</v>
      </c>
      <c r="F370" s="832" t="s">
        <v>1384</v>
      </c>
      <c r="G370" s="832" t="s">
        <v>1449</v>
      </c>
      <c r="H370" s="832" t="s">
        <v>609</v>
      </c>
      <c r="I370" s="832" t="s">
        <v>1279</v>
      </c>
      <c r="J370" s="832" t="s">
        <v>638</v>
      </c>
      <c r="K370" s="832" t="s">
        <v>623</v>
      </c>
      <c r="L370" s="835">
        <v>48.42</v>
      </c>
      <c r="M370" s="835">
        <v>48.42</v>
      </c>
      <c r="N370" s="832">
        <v>1</v>
      </c>
      <c r="O370" s="836">
        <v>0.5</v>
      </c>
      <c r="P370" s="835">
        <v>48.42</v>
      </c>
      <c r="Q370" s="837">
        <v>1</v>
      </c>
      <c r="R370" s="832">
        <v>1</v>
      </c>
      <c r="S370" s="837">
        <v>1</v>
      </c>
      <c r="T370" s="836">
        <v>0.5</v>
      </c>
      <c r="U370" s="838">
        <v>1</v>
      </c>
    </row>
    <row r="371" spans="1:21" ht="14.4" customHeight="1" x14ac:dyDescent="0.3">
      <c r="A371" s="831">
        <v>31</v>
      </c>
      <c r="B371" s="832" t="s">
        <v>1383</v>
      </c>
      <c r="C371" s="832" t="s">
        <v>1389</v>
      </c>
      <c r="D371" s="833" t="s">
        <v>2163</v>
      </c>
      <c r="E371" s="834" t="s">
        <v>1408</v>
      </c>
      <c r="F371" s="832" t="s">
        <v>1384</v>
      </c>
      <c r="G371" s="832" t="s">
        <v>1817</v>
      </c>
      <c r="H371" s="832" t="s">
        <v>579</v>
      </c>
      <c r="I371" s="832" t="s">
        <v>1818</v>
      </c>
      <c r="J371" s="832" t="s">
        <v>1819</v>
      </c>
      <c r="K371" s="832" t="s">
        <v>1820</v>
      </c>
      <c r="L371" s="835">
        <v>113.61</v>
      </c>
      <c r="M371" s="835">
        <v>227.22</v>
      </c>
      <c r="N371" s="832">
        <v>2</v>
      </c>
      <c r="O371" s="836">
        <v>2</v>
      </c>
      <c r="P371" s="835"/>
      <c r="Q371" s="837">
        <v>0</v>
      </c>
      <c r="R371" s="832"/>
      <c r="S371" s="837">
        <v>0</v>
      </c>
      <c r="T371" s="836"/>
      <c r="U371" s="838">
        <v>0</v>
      </c>
    </row>
    <row r="372" spans="1:21" ht="14.4" customHeight="1" x14ac:dyDescent="0.3">
      <c r="A372" s="831">
        <v>31</v>
      </c>
      <c r="B372" s="832" t="s">
        <v>1383</v>
      </c>
      <c r="C372" s="832" t="s">
        <v>1389</v>
      </c>
      <c r="D372" s="833" t="s">
        <v>2163</v>
      </c>
      <c r="E372" s="834" t="s">
        <v>1408</v>
      </c>
      <c r="F372" s="832" t="s">
        <v>1384</v>
      </c>
      <c r="G372" s="832" t="s">
        <v>1450</v>
      </c>
      <c r="H372" s="832" t="s">
        <v>579</v>
      </c>
      <c r="I372" s="832" t="s">
        <v>1451</v>
      </c>
      <c r="J372" s="832" t="s">
        <v>731</v>
      </c>
      <c r="K372" s="832" t="s">
        <v>1452</v>
      </c>
      <c r="L372" s="835">
        <v>32.25</v>
      </c>
      <c r="M372" s="835">
        <v>32.25</v>
      </c>
      <c r="N372" s="832">
        <v>1</v>
      </c>
      <c r="O372" s="836">
        <v>0.5</v>
      </c>
      <c r="P372" s="835">
        <v>32.25</v>
      </c>
      <c r="Q372" s="837">
        <v>1</v>
      </c>
      <c r="R372" s="832">
        <v>1</v>
      </c>
      <c r="S372" s="837">
        <v>1</v>
      </c>
      <c r="T372" s="836">
        <v>0.5</v>
      </c>
      <c r="U372" s="838">
        <v>1</v>
      </c>
    </row>
    <row r="373" spans="1:21" ht="14.4" customHeight="1" x14ac:dyDescent="0.3">
      <c r="A373" s="831">
        <v>31</v>
      </c>
      <c r="B373" s="832" t="s">
        <v>1383</v>
      </c>
      <c r="C373" s="832" t="s">
        <v>1389</v>
      </c>
      <c r="D373" s="833" t="s">
        <v>2163</v>
      </c>
      <c r="E373" s="834" t="s">
        <v>1408</v>
      </c>
      <c r="F373" s="832" t="s">
        <v>1384</v>
      </c>
      <c r="G373" s="832" t="s">
        <v>1765</v>
      </c>
      <c r="H373" s="832" t="s">
        <v>579</v>
      </c>
      <c r="I373" s="832" t="s">
        <v>1766</v>
      </c>
      <c r="J373" s="832" t="s">
        <v>618</v>
      </c>
      <c r="K373" s="832" t="s">
        <v>1767</v>
      </c>
      <c r="L373" s="835">
        <v>108.44</v>
      </c>
      <c r="M373" s="835">
        <v>108.44</v>
      </c>
      <c r="N373" s="832">
        <v>1</v>
      </c>
      <c r="O373" s="836">
        <v>1</v>
      </c>
      <c r="P373" s="835"/>
      <c r="Q373" s="837">
        <v>0</v>
      </c>
      <c r="R373" s="832"/>
      <c r="S373" s="837">
        <v>0</v>
      </c>
      <c r="T373" s="836"/>
      <c r="U373" s="838">
        <v>0</v>
      </c>
    </row>
    <row r="374" spans="1:21" ht="14.4" customHeight="1" x14ac:dyDescent="0.3">
      <c r="A374" s="831">
        <v>31</v>
      </c>
      <c r="B374" s="832" t="s">
        <v>1383</v>
      </c>
      <c r="C374" s="832" t="s">
        <v>1389</v>
      </c>
      <c r="D374" s="833" t="s">
        <v>2163</v>
      </c>
      <c r="E374" s="834" t="s">
        <v>1408</v>
      </c>
      <c r="F374" s="832" t="s">
        <v>1384</v>
      </c>
      <c r="G374" s="832" t="s">
        <v>1419</v>
      </c>
      <c r="H374" s="832" t="s">
        <v>609</v>
      </c>
      <c r="I374" s="832" t="s">
        <v>1284</v>
      </c>
      <c r="J374" s="832" t="s">
        <v>1285</v>
      </c>
      <c r="K374" s="832" t="s">
        <v>1286</v>
      </c>
      <c r="L374" s="835">
        <v>0</v>
      </c>
      <c r="M374" s="835">
        <v>0</v>
      </c>
      <c r="N374" s="832">
        <v>17</v>
      </c>
      <c r="O374" s="836">
        <v>14</v>
      </c>
      <c r="P374" s="835">
        <v>0</v>
      </c>
      <c r="Q374" s="837"/>
      <c r="R374" s="832">
        <v>12</v>
      </c>
      <c r="S374" s="837">
        <v>0.70588235294117652</v>
      </c>
      <c r="T374" s="836">
        <v>9.5</v>
      </c>
      <c r="U374" s="838">
        <v>0.6785714285714286</v>
      </c>
    </row>
    <row r="375" spans="1:21" ht="14.4" customHeight="1" x14ac:dyDescent="0.3">
      <c r="A375" s="831">
        <v>31</v>
      </c>
      <c r="B375" s="832" t="s">
        <v>1383</v>
      </c>
      <c r="C375" s="832" t="s">
        <v>1389</v>
      </c>
      <c r="D375" s="833" t="s">
        <v>2163</v>
      </c>
      <c r="E375" s="834" t="s">
        <v>1408</v>
      </c>
      <c r="F375" s="832" t="s">
        <v>1384</v>
      </c>
      <c r="G375" s="832" t="s">
        <v>1456</v>
      </c>
      <c r="H375" s="832" t="s">
        <v>579</v>
      </c>
      <c r="I375" s="832" t="s">
        <v>1903</v>
      </c>
      <c r="J375" s="832" t="s">
        <v>1458</v>
      </c>
      <c r="K375" s="832" t="s">
        <v>1904</v>
      </c>
      <c r="L375" s="835">
        <v>50.32</v>
      </c>
      <c r="M375" s="835">
        <v>50.32</v>
      </c>
      <c r="N375" s="832">
        <v>1</v>
      </c>
      <c r="O375" s="836">
        <v>1</v>
      </c>
      <c r="P375" s="835"/>
      <c r="Q375" s="837">
        <v>0</v>
      </c>
      <c r="R375" s="832"/>
      <c r="S375" s="837">
        <v>0</v>
      </c>
      <c r="T375" s="836"/>
      <c r="U375" s="838">
        <v>0</v>
      </c>
    </row>
    <row r="376" spans="1:21" ht="14.4" customHeight="1" x14ac:dyDescent="0.3">
      <c r="A376" s="831">
        <v>31</v>
      </c>
      <c r="B376" s="832" t="s">
        <v>1383</v>
      </c>
      <c r="C376" s="832" t="s">
        <v>1389</v>
      </c>
      <c r="D376" s="833" t="s">
        <v>2163</v>
      </c>
      <c r="E376" s="834" t="s">
        <v>1408</v>
      </c>
      <c r="F376" s="832" t="s">
        <v>1384</v>
      </c>
      <c r="G376" s="832" t="s">
        <v>1456</v>
      </c>
      <c r="H376" s="832" t="s">
        <v>579</v>
      </c>
      <c r="I376" s="832" t="s">
        <v>1490</v>
      </c>
      <c r="J376" s="832" t="s">
        <v>1458</v>
      </c>
      <c r="K376" s="832" t="s">
        <v>1491</v>
      </c>
      <c r="L376" s="835">
        <v>99.94</v>
      </c>
      <c r="M376" s="835">
        <v>99.94</v>
      </c>
      <c r="N376" s="832">
        <v>1</v>
      </c>
      <c r="O376" s="836">
        <v>0.5</v>
      </c>
      <c r="P376" s="835">
        <v>99.94</v>
      </c>
      <c r="Q376" s="837">
        <v>1</v>
      </c>
      <c r="R376" s="832">
        <v>1</v>
      </c>
      <c r="S376" s="837">
        <v>1</v>
      </c>
      <c r="T376" s="836">
        <v>0.5</v>
      </c>
      <c r="U376" s="838">
        <v>1</v>
      </c>
    </row>
    <row r="377" spans="1:21" ht="14.4" customHeight="1" x14ac:dyDescent="0.3">
      <c r="A377" s="831">
        <v>31</v>
      </c>
      <c r="B377" s="832" t="s">
        <v>1383</v>
      </c>
      <c r="C377" s="832" t="s">
        <v>1389</v>
      </c>
      <c r="D377" s="833" t="s">
        <v>2163</v>
      </c>
      <c r="E377" s="834" t="s">
        <v>1408</v>
      </c>
      <c r="F377" s="832" t="s">
        <v>1384</v>
      </c>
      <c r="G377" s="832" t="s">
        <v>1456</v>
      </c>
      <c r="H377" s="832" t="s">
        <v>579</v>
      </c>
      <c r="I377" s="832" t="s">
        <v>1731</v>
      </c>
      <c r="J377" s="832" t="s">
        <v>1493</v>
      </c>
      <c r="K377" s="832" t="s">
        <v>1732</v>
      </c>
      <c r="L377" s="835">
        <v>50.32</v>
      </c>
      <c r="M377" s="835">
        <v>100.64</v>
      </c>
      <c r="N377" s="832">
        <v>2</v>
      </c>
      <c r="O377" s="836">
        <v>2</v>
      </c>
      <c r="P377" s="835">
        <v>100.64</v>
      </c>
      <c r="Q377" s="837">
        <v>1</v>
      </c>
      <c r="R377" s="832">
        <v>2</v>
      </c>
      <c r="S377" s="837">
        <v>1</v>
      </c>
      <c r="T377" s="836">
        <v>2</v>
      </c>
      <c r="U377" s="838">
        <v>1</v>
      </c>
    </row>
    <row r="378" spans="1:21" ht="14.4" customHeight="1" x14ac:dyDescent="0.3">
      <c r="A378" s="831">
        <v>31</v>
      </c>
      <c r="B378" s="832" t="s">
        <v>1383</v>
      </c>
      <c r="C378" s="832" t="s">
        <v>1389</v>
      </c>
      <c r="D378" s="833" t="s">
        <v>2163</v>
      </c>
      <c r="E378" s="834" t="s">
        <v>1408</v>
      </c>
      <c r="F378" s="832" t="s">
        <v>1384</v>
      </c>
      <c r="G378" s="832" t="s">
        <v>1456</v>
      </c>
      <c r="H378" s="832" t="s">
        <v>579</v>
      </c>
      <c r="I378" s="832" t="s">
        <v>1800</v>
      </c>
      <c r="J378" s="832" t="s">
        <v>1458</v>
      </c>
      <c r="K378" s="832" t="s">
        <v>1801</v>
      </c>
      <c r="L378" s="835">
        <v>66.63</v>
      </c>
      <c r="M378" s="835">
        <v>199.89</v>
      </c>
      <c r="N378" s="832">
        <v>3</v>
      </c>
      <c r="O378" s="836">
        <v>2</v>
      </c>
      <c r="P378" s="835">
        <v>199.89</v>
      </c>
      <c r="Q378" s="837">
        <v>1</v>
      </c>
      <c r="R378" s="832">
        <v>3</v>
      </c>
      <c r="S378" s="837">
        <v>1</v>
      </c>
      <c r="T378" s="836">
        <v>2</v>
      </c>
      <c r="U378" s="838">
        <v>1</v>
      </c>
    </row>
    <row r="379" spans="1:21" ht="14.4" customHeight="1" x14ac:dyDescent="0.3">
      <c r="A379" s="831">
        <v>31</v>
      </c>
      <c r="B379" s="832" t="s">
        <v>1383</v>
      </c>
      <c r="C379" s="832" t="s">
        <v>1389</v>
      </c>
      <c r="D379" s="833" t="s">
        <v>2163</v>
      </c>
      <c r="E379" s="834" t="s">
        <v>1408</v>
      </c>
      <c r="F379" s="832" t="s">
        <v>1384</v>
      </c>
      <c r="G379" s="832" t="s">
        <v>1456</v>
      </c>
      <c r="H379" s="832" t="s">
        <v>579</v>
      </c>
      <c r="I379" s="832" t="s">
        <v>1492</v>
      </c>
      <c r="J379" s="832" t="s">
        <v>1493</v>
      </c>
      <c r="K379" s="832" t="s">
        <v>1494</v>
      </c>
      <c r="L379" s="835">
        <v>50.32</v>
      </c>
      <c r="M379" s="835">
        <v>352.24</v>
      </c>
      <c r="N379" s="832">
        <v>7</v>
      </c>
      <c r="O379" s="836">
        <v>3.5</v>
      </c>
      <c r="P379" s="835">
        <v>301.92</v>
      </c>
      <c r="Q379" s="837">
        <v>0.85714285714285721</v>
      </c>
      <c r="R379" s="832">
        <v>6</v>
      </c>
      <c r="S379" s="837">
        <v>0.8571428571428571</v>
      </c>
      <c r="T379" s="836">
        <v>3</v>
      </c>
      <c r="U379" s="838">
        <v>0.8571428571428571</v>
      </c>
    </row>
    <row r="380" spans="1:21" ht="14.4" customHeight="1" x14ac:dyDescent="0.3">
      <c r="A380" s="831">
        <v>31</v>
      </c>
      <c r="B380" s="832" t="s">
        <v>1383</v>
      </c>
      <c r="C380" s="832" t="s">
        <v>1389</v>
      </c>
      <c r="D380" s="833" t="s">
        <v>2163</v>
      </c>
      <c r="E380" s="834" t="s">
        <v>1408</v>
      </c>
      <c r="F380" s="832" t="s">
        <v>1384</v>
      </c>
      <c r="G380" s="832" t="s">
        <v>1460</v>
      </c>
      <c r="H380" s="832" t="s">
        <v>609</v>
      </c>
      <c r="I380" s="832" t="s">
        <v>1700</v>
      </c>
      <c r="J380" s="832" t="s">
        <v>888</v>
      </c>
      <c r="K380" s="832" t="s">
        <v>1701</v>
      </c>
      <c r="L380" s="835">
        <v>154.36000000000001</v>
      </c>
      <c r="M380" s="835">
        <v>463.08000000000004</v>
      </c>
      <c r="N380" s="832">
        <v>3</v>
      </c>
      <c r="O380" s="836">
        <v>2.5</v>
      </c>
      <c r="P380" s="835">
        <v>154.36000000000001</v>
      </c>
      <c r="Q380" s="837">
        <v>0.33333333333333331</v>
      </c>
      <c r="R380" s="832">
        <v>1</v>
      </c>
      <c r="S380" s="837">
        <v>0.33333333333333331</v>
      </c>
      <c r="T380" s="836">
        <v>0.5</v>
      </c>
      <c r="U380" s="838">
        <v>0.2</v>
      </c>
    </row>
    <row r="381" spans="1:21" ht="14.4" customHeight="1" x14ac:dyDescent="0.3">
      <c r="A381" s="831">
        <v>31</v>
      </c>
      <c r="B381" s="832" t="s">
        <v>1383</v>
      </c>
      <c r="C381" s="832" t="s">
        <v>1389</v>
      </c>
      <c r="D381" s="833" t="s">
        <v>2163</v>
      </c>
      <c r="E381" s="834" t="s">
        <v>1408</v>
      </c>
      <c r="F381" s="832" t="s">
        <v>1386</v>
      </c>
      <c r="G381" s="832" t="s">
        <v>1423</v>
      </c>
      <c r="H381" s="832" t="s">
        <v>579</v>
      </c>
      <c r="I381" s="832" t="s">
        <v>1424</v>
      </c>
      <c r="J381" s="832" t="s">
        <v>1425</v>
      </c>
      <c r="K381" s="832" t="s">
        <v>1426</v>
      </c>
      <c r="L381" s="835">
        <v>35.130000000000003</v>
      </c>
      <c r="M381" s="835">
        <v>210.78000000000003</v>
      </c>
      <c r="N381" s="832">
        <v>6</v>
      </c>
      <c r="O381" s="836">
        <v>3</v>
      </c>
      <c r="P381" s="835">
        <v>210.78000000000003</v>
      </c>
      <c r="Q381" s="837">
        <v>1</v>
      </c>
      <c r="R381" s="832">
        <v>6</v>
      </c>
      <c r="S381" s="837">
        <v>1</v>
      </c>
      <c r="T381" s="836">
        <v>3</v>
      </c>
      <c r="U381" s="838">
        <v>1</v>
      </c>
    </row>
    <row r="382" spans="1:21" ht="14.4" customHeight="1" x14ac:dyDescent="0.3">
      <c r="A382" s="831">
        <v>31</v>
      </c>
      <c r="B382" s="832" t="s">
        <v>1383</v>
      </c>
      <c r="C382" s="832" t="s">
        <v>1389</v>
      </c>
      <c r="D382" s="833" t="s">
        <v>2163</v>
      </c>
      <c r="E382" s="834" t="s">
        <v>1408</v>
      </c>
      <c r="F382" s="832" t="s">
        <v>1386</v>
      </c>
      <c r="G382" s="832" t="s">
        <v>1423</v>
      </c>
      <c r="H382" s="832" t="s">
        <v>579</v>
      </c>
      <c r="I382" s="832" t="s">
        <v>1513</v>
      </c>
      <c r="J382" s="832" t="s">
        <v>1425</v>
      </c>
      <c r="K382" s="832" t="s">
        <v>1514</v>
      </c>
      <c r="L382" s="835">
        <v>30.99</v>
      </c>
      <c r="M382" s="835">
        <v>30.99</v>
      </c>
      <c r="N382" s="832">
        <v>1</v>
      </c>
      <c r="O382" s="836">
        <v>1</v>
      </c>
      <c r="P382" s="835">
        <v>30.99</v>
      </c>
      <c r="Q382" s="837">
        <v>1</v>
      </c>
      <c r="R382" s="832">
        <v>1</v>
      </c>
      <c r="S382" s="837">
        <v>1</v>
      </c>
      <c r="T382" s="836">
        <v>1</v>
      </c>
      <c r="U382" s="838">
        <v>1</v>
      </c>
    </row>
    <row r="383" spans="1:21" ht="14.4" customHeight="1" x14ac:dyDescent="0.3">
      <c r="A383" s="831">
        <v>31</v>
      </c>
      <c r="B383" s="832" t="s">
        <v>1383</v>
      </c>
      <c r="C383" s="832" t="s">
        <v>1389</v>
      </c>
      <c r="D383" s="833" t="s">
        <v>2163</v>
      </c>
      <c r="E383" s="834" t="s">
        <v>1408</v>
      </c>
      <c r="F383" s="832" t="s">
        <v>1386</v>
      </c>
      <c r="G383" s="832" t="s">
        <v>1423</v>
      </c>
      <c r="H383" s="832" t="s">
        <v>579</v>
      </c>
      <c r="I383" s="832" t="s">
        <v>1643</v>
      </c>
      <c r="J383" s="832" t="s">
        <v>1425</v>
      </c>
      <c r="K383" s="832" t="s">
        <v>1644</v>
      </c>
      <c r="L383" s="835">
        <v>38.24</v>
      </c>
      <c r="M383" s="835">
        <v>152.96</v>
      </c>
      <c r="N383" s="832">
        <v>4</v>
      </c>
      <c r="O383" s="836">
        <v>3</v>
      </c>
      <c r="P383" s="835">
        <v>152.96</v>
      </c>
      <c r="Q383" s="837">
        <v>1</v>
      </c>
      <c r="R383" s="832">
        <v>4</v>
      </c>
      <c r="S383" s="837">
        <v>1</v>
      </c>
      <c r="T383" s="836">
        <v>3</v>
      </c>
      <c r="U383" s="838">
        <v>1</v>
      </c>
    </row>
    <row r="384" spans="1:21" ht="14.4" customHeight="1" x14ac:dyDescent="0.3">
      <c r="A384" s="831">
        <v>31</v>
      </c>
      <c r="B384" s="832" t="s">
        <v>1383</v>
      </c>
      <c r="C384" s="832" t="s">
        <v>1389</v>
      </c>
      <c r="D384" s="833" t="s">
        <v>2163</v>
      </c>
      <c r="E384" s="834" t="s">
        <v>1408</v>
      </c>
      <c r="F384" s="832" t="s">
        <v>1386</v>
      </c>
      <c r="G384" s="832" t="s">
        <v>1427</v>
      </c>
      <c r="H384" s="832" t="s">
        <v>579</v>
      </c>
      <c r="I384" s="832" t="s">
        <v>1467</v>
      </c>
      <c r="J384" s="832" t="s">
        <v>1468</v>
      </c>
      <c r="K384" s="832" t="s">
        <v>1469</v>
      </c>
      <c r="L384" s="835">
        <v>199.5</v>
      </c>
      <c r="M384" s="835">
        <v>199.5</v>
      </c>
      <c r="N384" s="832">
        <v>1</v>
      </c>
      <c r="O384" s="836">
        <v>1</v>
      </c>
      <c r="P384" s="835">
        <v>199.5</v>
      </c>
      <c r="Q384" s="837">
        <v>1</v>
      </c>
      <c r="R384" s="832">
        <v>1</v>
      </c>
      <c r="S384" s="837">
        <v>1</v>
      </c>
      <c r="T384" s="836">
        <v>1</v>
      </c>
      <c r="U384" s="838">
        <v>1</v>
      </c>
    </row>
    <row r="385" spans="1:21" ht="14.4" customHeight="1" x14ac:dyDescent="0.3">
      <c r="A385" s="831">
        <v>31</v>
      </c>
      <c r="B385" s="832" t="s">
        <v>1383</v>
      </c>
      <c r="C385" s="832" t="s">
        <v>1389</v>
      </c>
      <c r="D385" s="833" t="s">
        <v>2163</v>
      </c>
      <c r="E385" s="834" t="s">
        <v>1408</v>
      </c>
      <c r="F385" s="832" t="s">
        <v>1386</v>
      </c>
      <c r="G385" s="832" t="s">
        <v>1427</v>
      </c>
      <c r="H385" s="832" t="s">
        <v>579</v>
      </c>
      <c r="I385" s="832" t="s">
        <v>1428</v>
      </c>
      <c r="J385" s="832" t="s">
        <v>1429</v>
      </c>
      <c r="K385" s="832" t="s">
        <v>1430</v>
      </c>
      <c r="L385" s="835">
        <v>492.18</v>
      </c>
      <c r="M385" s="835">
        <v>492.18</v>
      </c>
      <c r="N385" s="832">
        <v>1</v>
      </c>
      <c r="O385" s="836">
        <v>1</v>
      </c>
      <c r="P385" s="835">
        <v>492.18</v>
      </c>
      <c r="Q385" s="837">
        <v>1</v>
      </c>
      <c r="R385" s="832">
        <v>1</v>
      </c>
      <c r="S385" s="837">
        <v>1</v>
      </c>
      <c r="T385" s="836">
        <v>1</v>
      </c>
      <c r="U385" s="838">
        <v>1</v>
      </c>
    </row>
    <row r="386" spans="1:21" ht="14.4" customHeight="1" x14ac:dyDescent="0.3">
      <c r="A386" s="831">
        <v>31</v>
      </c>
      <c r="B386" s="832" t="s">
        <v>1383</v>
      </c>
      <c r="C386" s="832" t="s">
        <v>1389</v>
      </c>
      <c r="D386" s="833" t="s">
        <v>2163</v>
      </c>
      <c r="E386" s="834" t="s">
        <v>1408</v>
      </c>
      <c r="F386" s="832" t="s">
        <v>1386</v>
      </c>
      <c r="G386" s="832" t="s">
        <v>1427</v>
      </c>
      <c r="H386" s="832" t="s">
        <v>579</v>
      </c>
      <c r="I386" s="832" t="s">
        <v>1648</v>
      </c>
      <c r="J386" s="832" t="s">
        <v>1649</v>
      </c>
      <c r="K386" s="832" t="s">
        <v>1650</v>
      </c>
      <c r="L386" s="835">
        <v>320.25</v>
      </c>
      <c r="M386" s="835">
        <v>320.25</v>
      </c>
      <c r="N386" s="832">
        <v>1</v>
      </c>
      <c r="O386" s="836">
        <v>1</v>
      </c>
      <c r="P386" s="835">
        <v>320.25</v>
      </c>
      <c r="Q386" s="837">
        <v>1</v>
      </c>
      <c r="R386" s="832">
        <v>1</v>
      </c>
      <c r="S386" s="837">
        <v>1</v>
      </c>
      <c r="T386" s="836">
        <v>1</v>
      </c>
      <c r="U386" s="838">
        <v>1</v>
      </c>
    </row>
    <row r="387" spans="1:21" ht="14.4" customHeight="1" x14ac:dyDescent="0.3">
      <c r="A387" s="831">
        <v>31</v>
      </c>
      <c r="B387" s="832" t="s">
        <v>1383</v>
      </c>
      <c r="C387" s="832" t="s">
        <v>1389</v>
      </c>
      <c r="D387" s="833" t="s">
        <v>2163</v>
      </c>
      <c r="E387" s="834" t="s">
        <v>1408</v>
      </c>
      <c r="F387" s="832" t="s">
        <v>1386</v>
      </c>
      <c r="G387" s="832" t="s">
        <v>1427</v>
      </c>
      <c r="H387" s="832" t="s">
        <v>579</v>
      </c>
      <c r="I387" s="832" t="s">
        <v>1554</v>
      </c>
      <c r="J387" s="832" t="s">
        <v>1555</v>
      </c>
      <c r="K387" s="832" t="s">
        <v>1556</v>
      </c>
      <c r="L387" s="835">
        <v>245.43</v>
      </c>
      <c r="M387" s="835">
        <v>245.43</v>
      </c>
      <c r="N387" s="832">
        <v>1</v>
      </c>
      <c r="O387" s="836">
        <v>1</v>
      </c>
      <c r="P387" s="835">
        <v>245.43</v>
      </c>
      <c r="Q387" s="837">
        <v>1</v>
      </c>
      <c r="R387" s="832">
        <v>1</v>
      </c>
      <c r="S387" s="837">
        <v>1</v>
      </c>
      <c r="T387" s="836">
        <v>1</v>
      </c>
      <c r="U387" s="838">
        <v>1</v>
      </c>
    </row>
    <row r="388" spans="1:21" ht="14.4" customHeight="1" x14ac:dyDescent="0.3">
      <c r="A388" s="831">
        <v>31</v>
      </c>
      <c r="B388" s="832" t="s">
        <v>1383</v>
      </c>
      <c r="C388" s="832" t="s">
        <v>1389</v>
      </c>
      <c r="D388" s="833" t="s">
        <v>2163</v>
      </c>
      <c r="E388" s="834" t="s">
        <v>1408</v>
      </c>
      <c r="F388" s="832" t="s">
        <v>1386</v>
      </c>
      <c r="G388" s="832" t="s">
        <v>1427</v>
      </c>
      <c r="H388" s="832" t="s">
        <v>579</v>
      </c>
      <c r="I388" s="832" t="s">
        <v>1651</v>
      </c>
      <c r="J388" s="832" t="s">
        <v>1652</v>
      </c>
      <c r="K388" s="832" t="s">
        <v>1653</v>
      </c>
      <c r="L388" s="835">
        <v>1575</v>
      </c>
      <c r="M388" s="835">
        <v>1575</v>
      </c>
      <c r="N388" s="832">
        <v>1</v>
      </c>
      <c r="O388" s="836">
        <v>1</v>
      </c>
      <c r="P388" s="835">
        <v>1575</v>
      </c>
      <c r="Q388" s="837">
        <v>1</v>
      </c>
      <c r="R388" s="832">
        <v>1</v>
      </c>
      <c r="S388" s="837">
        <v>1</v>
      </c>
      <c r="T388" s="836">
        <v>1</v>
      </c>
      <c r="U388" s="838">
        <v>1</v>
      </c>
    </row>
    <row r="389" spans="1:21" ht="14.4" customHeight="1" x14ac:dyDescent="0.3">
      <c r="A389" s="831">
        <v>31</v>
      </c>
      <c r="B389" s="832" t="s">
        <v>1383</v>
      </c>
      <c r="C389" s="832" t="s">
        <v>1389</v>
      </c>
      <c r="D389" s="833" t="s">
        <v>2163</v>
      </c>
      <c r="E389" s="834" t="s">
        <v>1408</v>
      </c>
      <c r="F389" s="832" t="s">
        <v>1386</v>
      </c>
      <c r="G389" s="832" t="s">
        <v>1427</v>
      </c>
      <c r="H389" s="832" t="s">
        <v>579</v>
      </c>
      <c r="I389" s="832" t="s">
        <v>1905</v>
      </c>
      <c r="J389" s="832" t="s">
        <v>1477</v>
      </c>
      <c r="K389" s="832" t="s">
        <v>1906</v>
      </c>
      <c r="L389" s="835">
        <v>50.5</v>
      </c>
      <c r="M389" s="835">
        <v>50.5</v>
      </c>
      <c r="N389" s="832">
        <v>1</v>
      </c>
      <c r="O389" s="836">
        <v>1</v>
      </c>
      <c r="P389" s="835">
        <v>50.5</v>
      </c>
      <c r="Q389" s="837">
        <v>1</v>
      </c>
      <c r="R389" s="832">
        <v>1</v>
      </c>
      <c r="S389" s="837">
        <v>1</v>
      </c>
      <c r="T389" s="836">
        <v>1</v>
      </c>
      <c r="U389" s="838">
        <v>1</v>
      </c>
    </row>
    <row r="390" spans="1:21" ht="14.4" customHeight="1" x14ac:dyDescent="0.3">
      <c r="A390" s="831">
        <v>31</v>
      </c>
      <c r="B390" s="832" t="s">
        <v>1383</v>
      </c>
      <c r="C390" s="832" t="s">
        <v>1389</v>
      </c>
      <c r="D390" s="833" t="s">
        <v>2163</v>
      </c>
      <c r="E390" s="834" t="s">
        <v>1408</v>
      </c>
      <c r="F390" s="832" t="s">
        <v>1386</v>
      </c>
      <c r="G390" s="832" t="s">
        <v>1427</v>
      </c>
      <c r="H390" s="832" t="s">
        <v>579</v>
      </c>
      <c r="I390" s="832" t="s">
        <v>1473</v>
      </c>
      <c r="J390" s="832" t="s">
        <v>1474</v>
      </c>
      <c r="K390" s="832" t="s">
        <v>1475</v>
      </c>
      <c r="L390" s="835">
        <v>971.25</v>
      </c>
      <c r="M390" s="835">
        <v>971.25</v>
      </c>
      <c r="N390" s="832">
        <v>1</v>
      </c>
      <c r="O390" s="836">
        <v>1</v>
      </c>
      <c r="P390" s="835">
        <v>971.25</v>
      </c>
      <c r="Q390" s="837">
        <v>1</v>
      </c>
      <c r="R390" s="832">
        <v>1</v>
      </c>
      <c r="S390" s="837">
        <v>1</v>
      </c>
      <c r="T390" s="836">
        <v>1</v>
      </c>
      <c r="U390" s="838">
        <v>1</v>
      </c>
    </row>
    <row r="391" spans="1:21" ht="14.4" customHeight="1" x14ac:dyDescent="0.3">
      <c r="A391" s="831">
        <v>31</v>
      </c>
      <c r="B391" s="832" t="s">
        <v>1383</v>
      </c>
      <c r="C391" s="832" t="s">
        <v>1389</v>
      </c>
      <c r="D391" s="833" t="s">
        <v>2163</v>
      </c>
      <c r="E391" s="834" t="s">
        <v>1408</v>
      </c>
      <c r="F391" s="832" t="s">
        <v>1386</v>
      </c>
      <c r="G391" s="832" t="s">
        <v>1427</v>
      </c>
      <c r="H391" s="832" t="s">
        <v>579</v>
      </c>
      <c r="I391" s="832" t="s">
        <v>1739</v>
      </c>
      <c r="J391" s="832" t="s">
        <v>1740</v>
      </c>
      <c r="K391" s="832"/>
      <c r="L391" s="835">
        <v>80.349999999999994</v>
      </c>
      <c r="M391" s="835">
        <v>160.69999999999999</v>
      </c>
      <c r="N391" s="832">
        <v>2</v>
      </c>
      <c r="O391" s="836">
        <v>2</v>
      </c>
      <c r="P391" s="835">
        <v>160.69999999999999</v>
      </c>
      <c r="Q391" s="837">
        <v>1</v>
      </c>
      <c r="R391" s="832">
        <v>2</v>
      </c>
      <c r="S391" s="837">
        <v>1</v>
      </c>
      <c r="T391" s="836">
        <v>2</v>
      </c>
      <c r="U391" s="838">
        <v>1</v>
      </c>
    </row>
    <row r="392" spans="1:21" ht="14.4" customHeight="1" x14ac:dyDescent="0.3">
      <c r="A392" s="831">
        <v>31</v>
      </c>
      <c r="B392" s="832" t="s">
        <v>1383</v>
      </c>
      <c r="C392" s="832" t="s">
        <v>1389</v>
      </c>
      <c r="D392" s="833" t="s">
        <v>2163</v>
      </c>
      <c r="E392" s="834" t="s">
        <v>1408</v>
      </c>
      <c r="F392" s="832" t="s">
        <v>1386</v>
      </c>
      <c r="G392" s="832" t="s">
        <v>1427</v>
      </c>
      <c r="H392" s="832" t="s">
        <v>579</v>
      </c>
      <c r="I392" s="832" t="s">
        <v>1560</v>
      </c>
      <c r="J392" s="832" t="s">
        <v>1561</v>
      </c>
      <c r="K392" s="832" t="s">
        <v>1562</v>
      </c>
      <c r="L392" s="835">
        <v>349.12</v>
      </c>
      <c r="M392" s="835">
        <v>349.12</v>
      </c>
      <c r="N392" s="832">
        <v>1</v>
      </c>
      <c r="O392" s="836">
        <v>1</v>
      </c>
      <c r="P392" s="835">
        <v>349.12</v>
      </c>
      <c r="Q392" s="837">
        <v>1</v>
      </c>
      <c r="R392" s="832">
        <v>1</v>
      </c>
      <c r="S392" s="837">
        <v>1</v>
      </c>
      <c r="T392" s="836">
        <v>1</v>
      </c>
      <c r="U392" s="838">
        <v>1</v>
      </c>
    </row>
    <row r="393" spans="1:21" ht="14.4" customHeight="1" x14ac:dyDescent="0.3">
      <c r="A393" s="831">
        <v>31</v>
      </c>
      <c r="B393" s="832" t="s">
        <v>1383</v>
      </c>
      <c r="C393" s="832" t="s">
        <v>1389</v>
      </c>
      <c r="D393" s="833" t="s">
        <v>2163</v>
      </c>
      <c r="E393" s="834" t="s">
        <v>1408</v>
      </c>
      <c r="F393" s="832" t="s">
        <v>1386</v>
      </c>
      <c r="G393" s="832" t="s">
        <v>1427</v>
      </c>
      <c r="H393" s="832" t="s">
        <v>579</v>
      </c>
      <c r="I393" s="832" t="s">
        <v>1563</v>
      </c>
      <c r="J393" s="832" t="s">
        <v>1564</v>
      </c>
      <c r="K393" s="832" t="s">
        <v>1565</v>
      </c>
      <c r="L393" s="835">
        <v>350</v>
      </c>
      <c r="M393" s="835">
        <v>2450</v>
      </c>
      <c r="N393" s="832">
        <v>7</v>
      </c>
      <c r="O393" s="836">
        <v>7</v>
      </c>
      <c r="P393" s="835">
        <v>2450</v>
      </c>
      <c r="Q393" s="837">
        <v>1</v>
      </c>
      <c r="R393" s="832">
        <v>7</v>
      </c>
      <c r="S393" s="837">
        <v>1</v>
      </c>
      <c r="T393" s="836">
        <v>7</v>
      </c>
      <c r="U393" s="838">
        <v>1</v>
      </c>
    </row>
    <row r="394" spans="1:21" ht="14.4" customHeight="1" x14ac:dyDescent="0.3">
      <c r="A394" s="831">
        <v>31</v>
      </c>
      <c r="B394" s="832" t="s">
        <v>1383</v>
      </c>
      <c r="C394" s="832" t="s">
        <v>1389</v>
      </c>
      <c r="D394" s="833" t="s">
        <v>2163</v>
      </c>
      <c r="E394" s="834" t="s">
        <v>1408</v>
      </c>
      <c r="F394" s="832" t="s">
        <v>1386</v>
      </c>
      <c r="G394" s="832" t="s">
        <v>1427</v>
      </c>
      <c r="H394" s="832" t="s">
        <v>579</v>
      </c>
      <c r="I394" s="832" t="s">
        <v>1476</v>
      </c>
      <c r="J394" s="832" t="s">
        <v>1477</v>
      </c>
      <c r="K394" s="832" t="s">
        <v>1478</v>
      </c>
      <c r="L394" s="835">
        <v>58.5</v>
      </c>
      <c r="M394" s="835">
        <v>351</v>
      </c>
      <c r="N394" s="832">
        <v>6</v>
      </c>
      <c r="O394" s="836">
        <v>5</v>
      </c>
      <c r="P394" s="835">
        <v>351</v>
      </c>
      <c r="Q394" s="837">
        <v>1</v>
      </c>
      <c r="R394" s="832">
        <v>6</v>
      </c>
      <c r="S394" s="837">
        <v>1</v>
      </c>
      <c r="T394" s="836">
        <v>5</v>
      </c>
      <c r="U394" s="838">
        <v>1</v>
      </c>
    </row>
    <row r="395" spans="1:21" ht="14.4" customHeight="1" x14ac:dyDescent="0.3">
      <c r="A395" s="831">
        <v>31</v>
      </c>
      <c r="B395" s="832" t="s">
        <v>1383</v>
      </c>
      <c r="C395" s="832" t="s">
        <v>1389</v>
      </c>
      <c r="D395" s="833" t="s">
        <v>2163</v>
      </c>
      <c r="E395" s="834" t="s">
        <v>1408</v>
      </c>
      <c r="F395" s="832" t="s">
        <v>1386</v>
      </c>
      <c r="G395" s="832" t="s">
        <v>1427</v>
      </c>
      <c r="H395" s="832" t="s">
        <v>579</v>
      </c>
      <c r="I395" s="832" t="s">
        <v>1517</v>
      </c>
      <c r="J395" s="832" t="s">
        <v>1518</v>
      </c>
      <c r="K395" s="832" t="s">
        <v>1519</v>
      </c>
      <c r="L395" s="835">
        <v>1000</v>
      </c>
      <c r="M395" s="835">
        <v>1000</v>
      </c>
      <c r="N395" s="832">
        <v>1</v>
      </c>
      <c r="O395" s="836">
        <v>1</v>
      </c>
      <c r="P395" s="835">
        <v>1000</v>
      </c>
      <c r="Q395" s="837">
        <v>1</v>
      </c>
      <c r="R395" s="832">
        <v>1</v>
      </c>
      <c r="S395" s="837">
        <v>1</v>
      </c>
      <c r="T395" s="836">
        <v>1</v>
      </c>
      <c r="U395" s="838">
        <v>1</v>
      </c>
    </row>
    <row r="396" spans="1:21" ht="14.4" customHeight="1" x14ac:dyDescent="0.3">
      <c r="A396" s="831">
        <v>31</v>
      </c>
      <c r="B396" s="832" t="s">
        <v>1383</v>
      </c>
      <c r="C396" s="832" t="s">
        <v>1389</v>
      </c>
      <c r="D396" s="833" t="s">
        <v>2163</v>
      </c>
      <c r="E396" s="834" t="s">
        <v>1408</v>
      </c>
      <c r="F396" s="832" t="s">
        <v>1386</v>
      </c>
      <c r="G396" s="832" t="s">
        <v>1427</v>
      </c>
      <c r="H396" s="832" t="s">
        <v>579</v>
      </c>
      <c r="I396" s="832" t="s">
        <v>1431</v>
      </c>
      <c r="J396" s="832" t="s">
        <v>1432</v>
      </c>
      <c r="K396" s="832" t="s">
        <v>1433</v>
      </c>
      <c r="L396" s="835">
        <v>1000</v>
      </c>
      <c r="M396" s="835">
        <v>3000</v>
      </c>
      <c r="N396" s="832">
        <v>3</v>
      </c>
      <c r="O396" s="836">
        <v>3</v>
      </c>
      <c r="P396" s="835">
        <v>3000</v>
      </c>
      <c r="Q396" s="837">
        <v>1</v>
      </c>
      <c r="R396" s="832">
        <v>3</v>
      </c>
      <c r="S396" s="837">
        <v>1</v>
      </c>
      <c r="T396" s="836">
        <v>3</v>
      </c>
      <c r="U396" s="838">
        <v>1</v>
      </c>
    </row>
    <row r="397" spans="1:21" ht="14.4" customHeight="1" x14ac:dyDescent="0.3">
      <c r="A397" s="831">
        <v>31</v>
      </c>
      <c r="B397" s="832" t="s">
        <v>1383</v>
      </c>
      <c r="C397" s="832" t="s">
        <v>1389</v>
      </c>
      <c r="D397" s="833" t="s">
        <v>2163</v>
      </c>
      <c r="E397" s="834" t="s">
        <v>1408</v>
      </c>
      <c r="F397" s="832" t="s">
        <v>1386</v>
      </c>
      <c r="G397" s="832" t="s">
        <v>1427</v>
      </c>
      <c r="H397" s="832" t="s">
        <v>579</v>
      </c>
      <c r="I397" s="832" t="s">
        <v>1907</v>
      </c>
      <c r="J397" s="832" t="s">
        <v>1908</v>
      </c>
      <c r="K397" s="832" t="s">
        <v>1909</v>
      </c>
      <c r="L397" s="835">
        <v>750</v>
      </c>
      <c r="M397" s="835">
        <v>750</v>
      </c>
      <c r="N397" s="832">
        <v>1</v>
      </c>
      <c r="O397" s="836">
        <v>1</v>
      </c>
      <c r="P397" s="835"/>
      <c r="Q397" s="837">
        <v>0</v>
      </c>
      <c r="R397" s="832"/>
      <c r="S397" s="837">
        <v>0</v>
      </c>
      <c r="T397" s="836"/>
      <c r="U397" s="838">
        <v>0</v>
      </c>
    </row>
    <row r="398" spans="1:21" ht="14.4" customHeight="1" x14ac:dyDescent="0.3">
      <c r="A398" s="831">
        <v>31</v>
      </c>
      <c r="B398" s="832" t="s">
        <v>1383</v>
      </c>
      <c r="C398" s="832" t="s">
        <v>1389</v>
      </c>
      <c r="D398" s="833" t="s">
        <v>2163</v>
      </c>
      <c r="E398" s="834" t="s">
        <v>1408</v>
      </c>
      <c r="F398" s="832" t="s">
        <v>1386</v>
      </c>
      <c r="G398" s="832" t="s">
        <v>1427</v>
      </c>
      <c r="H398" s="832" t="s">
        <v>579</v>
      </c>
      <c r="I398" s="832" t="s">
        <v>1702</v>
      </c>
      <c r="J398" s="832" t="s">
        <v>1703</v>
      </c>
      <c r="K398" s="832" t="s">
        <v>1704</v>
      </c>
      <c r="L398" s="835">
        <v>2260</v>
      </c>
      <c r="M398" s="835">
        <v>2260</v>
      </c>
      <c r="N398" s="832">
        <v>1</v>
      </c>
      <c r="O398" s="836">
        <v>1</v>
      </c>
      <c r="P398" s="835"/>
      <c r="Q398" s="837">
        <v>0</v>
      </c>
      <c r="R398" s="832"/>
      <c r="S398" s="837">
        <v>0</v>
      </c>
      <c r="T398" s="836"/>
      <c r="U398" s="838">
        <v>0</v>
      </c>
    </row>
    <row r="399" spans="1:21" ht="14.4" customHeight="1" x14ac:dyDescent="0.3">
      <c r="A399" s="831">
        <v>31</v>
      </c>
      <c r="B399" s="832" t="s">
        <v>1383</v>
      </c>
      <c r="C399" s="832" t="s">
        <v>1389</v>
      </c>
      <c r="D399" s="833" t="s">
        <v>2163</v>
      </c>
      <c r="E399" s="834" t="s">
        <v>1408</v>
      </c>
      <c r="F399" s="832" t="s">
        <v>1386</v>
      </c>
      <c r="G399" s="832" t="s">
        <v>1427</v>
      </c>
      <c r="H399" s="832" t="s">
        <v>579</v>
      </c>
      <c r="I399" s="832" t="s">
        <v>1910</v>
      </c>
      <c r="J399" s="832" t="s">
        <v>1911</v>
      </c>
      <c r="K399" s="832" t="s">
        <v>1912</v>
      </c>
      <c r="L399" s="835">
        <v>600</v>
      </c>
      <c r="M399" s="835">
        <v>600</v>
      </c>
      <c r="N399" s="832">
        <v>1</v>
      </c>
      <c r="O399" s="836">
        <v>1</v>
      </c>
      <c r="P399" s="835">
        <v>600</v>
      </c>
      <c r="Q399" s="837">
        <v>1</v>
      </c>
      <c r="R399" s="832">
        <v>1</v>
      </c>
      <c r="S399" s="837">
        <v>1</v>
      </c>
      <c r="T399" s="836">
        <v>1</v>
      </c>
      <c r="U399" s="838">
        <v>1</v>
      </c>
    </row>
    <row r="400" spans="1:21" ht="14.4" customHeight="1" x14ac:dyDescent="0.3">
      <c r="A400" s="831">
        <v>31</v>
      </c>
      <c r="B400" s="832" t="s">
        <v>1383</v>
      </c>
      <c r="C400" s="832" t="s">
        <v>1389</v>
      </c>
      <c r="D400" s="833" t="s">
        <v>2163</v>
      </c>
      <c r="E400" s="834" t="s">
        <v>1408</v>
      </c>
      <c r="F400" s="832" t="s">
        <v>1386</v>
      </c>
      <c r="G400" s="832" t="s">
        <v>1427</v>
      </c>
      <c r="H400" s="832" t="s">
        <v>579</v>
      </c>
      <c r="I400" s="832" t="s">
        <v>1795</v>
      </c>
      <c r="J400" s="832" t="s">
        <v>1796</v>
      </c>
      <c r="K400" s="832" t="s">
        <v>1797</v>
      </c>
      <c r="L400" s="835">
        <v>3200</v>
      </c>
      <c r="M400" s="835">
        <v>3200</v>
      </c>
      <c r="N400" s="832">
        <v>1</v>
      </c>
      <c r="O400" s="836">
        <v>1</v>
      </c>
      <c r="P400" s="835"/>
      <c r="Q400" s="837">
        <v>0</v>
      </c>
      <c r="R400" s="832"/>
      <c r="S400" s="837">
        <v>0</v>
      </c>
      <c r="T400" s="836"/>
      <c r="U400" s="838">
        <v>0</v>
      </c>
    </row>
    <row r="401" spans="1:21" ht="14.4" customHeight="1" x14ac:dyDescent="0.3">
      <c r="A401" s="831">
        <v>31</v>
      </c>
      <c r="B401" s="832" t="s">
        <v>1383</v>
      </c>
      <c r="C401" s="832" t="s">
        <v>1389</v>
      </c>
      <c r="D401" s="833" t="s">
        <v>2163</v>
      </c>
      <c r="E401" s="834" t="s">
        <v>1408</v>
      </c>
      <c r="F401" s="832" t="s">
        <v>1386</v>
      </c>
      <c r="G401" s="832" t="s">
        <v>1427</v>
      </c>
      <c r="H401" s="832" t="s">
        <v>579</v>
      </c>
      <c r="I401" s="832" t="s">
        <v>1913</v>
      </c>
      <c r="J401" s="832" t="s">
        <v>1914</v>
      </c>
      <c r="K401" s="832" t="s">
        <v>1915</v>
      </c>
      <c r="L401" s="835">
        <v>180</v>
      </c>
      <c r="M401" s="835">
        <v>180</v>
      </c>
      <c r="N401" s="832">
        <v>1</v>
      </c>
      <c r="O401" s="836">
        <v>1</v>
      </c>
      <c r="P401" s="835"/>
      <c r="Q401" s="837">
        <v>0</v>
      </c>
      <c r="R401" s="832"/>
      <c r="S401" s="837">
        <v>0</v>
      </c>
      <c r="T401" s="836"/>
      <c r="U401" s="838">
        <v>0</v>
      </c>
    </row>
    <row r="402" spans="1:21" ht="14.4" customHeight="1" x14ac:dyDescent="0.3">
      <c r="A402" s="831">
        <v>31</v>
      </c>
      <c r="B402" s="832" t="s">
        <v>1383</v>
      </c>
      <c r="C402" s="832" t="s">
        <v>1389</v>
      </c>
      <c r="D402" s="833" t="s">
        <v>2163</v>
      </c>
      <c r="E402" s="834" t="s">
        <v>1408</v>
      </c>
      <c r="F402" s="832" t="s">
        <v>1386</v>
      </c>
      <c r="G402" s="832" t="s">
        <v>1427</v>
      </c>
      <c r="H402" s="832" t="s">
        <v>579</v>
      </c>
      <c r="I402" s="832" t="s">
        <v>1668</v>
      </c>
      <c r="J402" s="832" t="s">
        <v>1669</v>
      </c>
      <c r="K402" s="832" t="s">
        <v>1670</v>
      </c>
      <c r="L402" s="835">
        <v>1000</v>
      </c>
      <c r="M402" s="835">
        <v>1000</v>
      </c>
      <c r="N402" s="832">
        <v>1</v>
      </c>
      <c r="O402" s="836">
        <v>1</v>
      </c>
      <c r="P402" s="835"/>
      <c r="Q402" s="837">
        <v>0</v>
      </c>
      <c r="R402" s="832"/>
      <c r="S402" s="837">
        <v>0</v>
      </c>
      <c r="T402" s="836"/>
      <c r="U402" s="838">
        <v>0</v>
      </c>
    </row>
    <row r="403" spans="1:21" ht="14.4" customHeight="1" x14ac:dyDescent="0.3">
      <c r="A403" s="831">
        <v>31</v>
      </c>
      <c r="B403" s="832" t="s">
        <v>1383</v>
      </c>
      <c r="C403" s="832" t="s">
        <v>1389</v>
      </c>
      <c r="D403" s="833" t="s">
        <v>2163</v>
      </c>
      <c r="E403" s="834" t="s">
        <v>1408</v>
      </c>
      <c r="F403" s="832" t="s">
        <v>1386</v>
      </c>
      <c r="G403" s="832" t="s">
        <v>1434</v>
      </c>
      <c r="H403" s="832" t="s">
        <v>579</v>
      </c>
      <c r="I403" s="832" t="s">
        <v>1569</v>
      </c>
      <c r="J403" s="832" t="s">
        <v>1570</v>
      </c>
      <c r="K403" s="832" t="s">
        <v>1571</v>
      </c>
      <c r="L403" s="835">
        <v>260</v>
      </c>
      <c r="M403" s="835">
        <v>1560</v>
      </c>
      <c r="N403" s="832">
        <v>6</v>
      </c>
      <c r="O403" s="836">
        <v>3</v>
      </c>
      <c r="P403" s="835">
        <v>1560</v>
      </c>
      <c r="Q403" s="837">
        <v>1</v>
      </c>
      <c r="R403" s="832">
        <v>6</v>
      </c>
      <c r="S403" s="837">
        <v>1</v>
      </c>
      <c r="T403" s="836">
        <v>3</v>
      </c>
      <c r="U403" s="838">
        <v>1</v>
      </c>
    </row>
    <row r="404" spans="1:21" ht="14.4" customHeight="1" x14ac:dyDescent="0.3">
      <c r="A404" s="831">
        <v>31</v>
      </c>
      <c r="B404" s="832" t="s">
        <v>1383</v>
      </c>
      <c r="C404" s="832" t="s">
        <v>1389</v>
      </c>
      <c r="D404" s="833" t="s">
        <v>2163</v>
      </c>
      <c r="E404" s="834" t="s">
        <v>1408</v>
      </c>
      <c r="F404" s="832" t="s">
        <v>1386</v>
      </c>
      <c r="G404" s="832" t="s">
        <v>1916</v>
      </c>
      <c r="H404" s="832" t="s">
        <v>579</v>
      </c>
      <c r="I404" s="832" t="s">
        <v>1917</v>
      </c>
      <c r="J404" s="832" t="s">
        <v>1918</v>
      </c>
      <c r="K404" s="832" t="s">
        <v>1919</v>
      </c>
      <c r="L404" s="835">
        <v>0</v>
      </c>
      <c r="M404" s="835">
        <v>0</v>
      </c>
      <c r="N404" s="832">
        <v>1</v>
      </c>
      <c r="O404" s="836">
        <v>1</v>
      </c>
      <c r="P404" s="835"/>
      <c r="Q404" s="837"/>
      <c r="R404" s="832"/>
      <c r="S404" s="837">
        <v>0</v>
      </c>
      <c r="T404" s="836"/>
      <c r="U404" s="838">
        <v>0</v>
      </c>
    </row>
    <row r="405" spans="1:21" ht="14.4" customHeight="1" x14ac:dyDescent="0.3">
      <c r="A405" s="831">
        <v>31</v>
      </c>
      <c r="B405" s="832" t="s">
        <v>1383</v>
      </c>
      <c r="C405" s="832" t="s">
        <v>1389</v>
      </c>
      <c r="D405" s="833" t="s">
        <v>2163</v>
      </c>
      <c r="E405" s="834" t="s">
        <v>1410</v>
      </c>
      <c r="F405" s="832" t="s">
        <v>1384</v>
      </c>
      <c r="G405" s="832" t="s">
        <v>1578</v>
      </c>
      <c r="H405" s="832" t="s">
        <v>609</v>
      </c>
      <c r="I405" s="832" t="s">
        <v>1920</v>
      </c>
      <c r="J405" s="832" t="s">
        <v>1921</v>
      </c>
      <c r="K405" s="832" t="s">
        <v>1922</v>
      </c>
      <c r="L405" s="835">
        <v>18.809999999999999</v>
      </c>
      <c r="M405" s="835">
        <v>18.809999999999999</v>
      </c>
      <c r="N405" s="832">
        <v>1</v>
      </c>
      <c r="O405" s="836">
        <v>0.5</v>
      </c>
      <c r="P405" s="835">
        <v>18.809999999999999</v>
      </c>
      <c r="Q405" s="837">
        <v>1</v>
      </c>
      <c r="R405" s="832">
        <v>1</v>
      </c>
      <c r="S405" s="837">
        <v>1</v>
      </c>
      <c r="T405" s="836">
        <v>0.5</v>
      </c>
      <c r="U405" s="838">
        <v>1</v>
      </c>
    </row>
    <row r="406" spans="1:21" ht="14.4" customHeight="1" x14ac:dyDescent="0.3">
      <c r="A406" s="831">
        <v>31</v>
      </c>
      <c r="B406" s="832" t="s">
        <v>1383</v>
      </c>
      <c r="C406" s="832" t="s">
        <v>1389</v>
      </c>
      <c r="D406" s="833" t="s">
        <v>2163</v>
      </c>
      <c r="E406" s="834" t="s">
        <v>1410</v>
      </c>
      <c r="F406" s="832" t="s">
        <v>1384</v>
      </c>
      <c r="G406" s="832" t="s">
        <v>1705</v>
      </c>
      <c r="H406" s="832" t="s">
        <v>609</v>
      </c>
      <c r="I406" s="832" t="s">
        <v>1923</v>
      </c>
      <c r="J406" s="832" t="s">
        <v>1707</v>
      </c>
      <c r="K406" s="832" t="s">
        <v>1924</v>
      </c>
      <c r="L406" s="835">
        <v>70.540000000000006</v>
      </c>
      <c r="M406" s="835">
        <v>70.540000000000006</v>
      </c>
      <c r="N406" s="832">
        <v>1</v>
      </c>
      <c r="O406" s="836">
        <v>1</v>
      </c>
      <c r="P406" s="835">
        <v>70.540000000000006</v>
      </c>
      <c r="Q406" s="837">
        <v>1</v>
      </c>
      <c r="R406" s="832">
        <v>1</v>
      </c>
      <c r="S406" s="837">
        <v>1</v>
      </c>
      <c r="T406" s="836">
        <v>1</v>
      </c>
      <c r="U406" s="838">
        <v>1</v>
      </c>
    </row>
    <row r="407" spans="1:21" ht="14.4" customHeight="1" x14ac:dyDescent="0.3">
      <c r="A407" s="831">
        <v>31</v>
      </c>
      <c r="B407" s="832" t="s">
        <v>1383</v>
      </c>
      <c r="C407" s="832" t="s">
        <v>1389</v>
      </c>
      <c r="D407" s="833" t="s">
        <v>2163</v>
      </c>
      <c r="E407" s="834" t="s">
        <v>1410</v>
      </c>
      <c r="F407" s="832" t="s">
        <v>1384</v>
      </c>
      <c r="G407" s="832" t="s">
        <v>1705</v>
      </c>
      <c r="H407" s="832" t="s">
        <v>609</v>
      </c>
      <c r="I407" s="832" t="s">
        <v>1706</v>
      </c>
      <c r="J407" s="832" t="s">
        <v>1707</v>
      </c>
      <c r="K407" s="832" t="s">
        <v>1708</v>
      </c>
      <c r="L407" s="835">
        <v>141.09</v>
      </c>
      <c r="M407" s="835">
        <v>141.09</v>
      </c>
      <c r="N407" s="832">
        <v>1</v>
      </c>
      <c r="O407" s="836">
        <v>0.5</v>
      </c>
      <c r="P407" s="835">
        <v>141.09</v>
      </c>
      <c r="Q407" s="837">
        <v>1</v>
      </c>
      <c r="R407" s="832">
        <v>1</v>
      </c>
      <c r="S407" s="837">
        <v>1</v>
      </c>
      <c r="T407" s="836">
        <v>0.5</v>
      </c>
      <c r="U407" s="838">
        <v>1</v>
      </c>
    </row>
    <row r="408" spans="1:21" ht="14.4" customHeight="1" x14ac:dyDescent="0.3">
      <c r="A408" s="831">
        <v>31</v>
      </c>
      <c r="B408" s="832" t="s">
        <v>1383</v>
      </c>
      <c r="C408" s="832" t="s">
        <v>1389</v>
      </c>
      <c r="D408" s="833" t="s">
        <v>2163</v>
      </c>
      <c r="E408" s="834" t="s">
        <v>1410</v>
      </c>
      <c r="F408" s="832" t="s">
        <v>1384</v>
      </c>
      <c r="G408" s="832" t="s">
        <v>1482</v>
      </c>
      <c r="H408" s="832" t="s">
        <v>609</v>
      </c>
      <c r="I408" s="832" t="s">
        <v>1247</v>
      </c>
      <c r="J408" s="832" t="s">
        <v>1248</v>
      </c>
      <c r="K408" s="832" t="s">
        <v>1249</v>
      </c>
      <c r="L408" s="835">
        <v>272.83</v>
      </c>
      <c r="M408" s="835">
        <v>272.83</v>
      </c>
      <c r="N408" s="832">
        <v>1</v>
      </c>
      <c r="O408" s="836">
        <v>1</v>
      </c>
      <c r="P408" s="835">
        <v>272.83</v>
      </c>
      <c r="Q408" s="837">
        <v>1</v>
      </c>
      <c r="R408" s="832">
        <v>1</v>
      </c>
      <c r="S408" s="837">
        <v>1</v>
      </c>
      <c r="T408" s="836">
        <v>1</v>
      </c>
      <c r="U408" s="838">
        <v>1</v>
      </c>
    </row>
    <row r="409" spans="1:21" ht="14.4" customHeight="1" x14ac:dyDescent="0.3">
      <c r="A409" s="831">
        <v>31</v>
      </c>
      <c r="B409" s="832" t="s">
        <v>1383</v>
      </c>
      <c r="C409" s="832" t="s">
        <v>1389</v>
      </c>
      <c r="D409" s="833" t="s">
        <v>2163</v>
      </c>
      <c r="E409" s="834" t="s">
        <v>1410</v>
      </c>
      <c r="F409" s="832" t="s">
        <v>1384</v>
      </c>
      <c r="G409" s="832" t="s">
        <v>1925</v>
      </c>
      <c r="H409" s="832" t="s">
        <v>609</v>
      </c>
      <c r="I409" s="832" t="s">
        <v>1926</v>
      </c>
      <c r="J409" s="832" t="s">
        <v>875</v>
      </c>
      <c r="K409" s="832" t="s">
        <v>1222</v>
      </c>
      <c r="L409" s="835">
        <v>176.32</v>
      </c>
      <c r="M409" s="835">
        <v>176.32</v>
      </c>
      <c r="N409" s="832">
        <v>1</v>
      </c>
      <c r="O409" s="836">
        <v>0.5</v>
      </c>
      <c r="P409" s="835">
        <v>176.32</v>
      </c>
      <c r="Q409" s="837">
        <v>1</v>
      </c>
      <c r="R409" s="832">
        <v>1</v>
      </c>
      <c r="S409" s="837">
        <v>1</v>
      </c>
      <c r="T409" s="836">
        <v>0.5</v>
      </c>
      <c r="U409" s="838">
        <v>1</v>
      </c>
    </row>
    <row r="410" spans="1:21" ht="14.4" customHeight="1" x14ac:dyDescent="0.3">
      <c r="A410" s="831">
        <v>31</v>
      </c>
      <c r="B410" s="832" t="s">
        <v>1383</v>
      </c>
      <c r="C410" s="832" t="s">
        <v>1389</v>
      </c>
      <c r="D410" s="833" t="s">
        <v>2163</v>
      </c>
      <c r="E410" s="834" t="s">
        <v>1410</v>
      </c>
      <c r="F410" s="832" t="s">
        <v>1384</v>
      </c>
      <c r="G410" s="832" t="s">
        <v>1439</v>
      </c>
      <c r="H410" s="832" t="s">
        <v>579</v>
      </c>
      <c r="I410" s="832" t="s">
        <v>1440</v>
      </c>
      <c r="J410" s="832" t="s">
        <v>1441</v>
      </c>
      <c r="K410" s="832" t="s">
        <v>1251</v>
      </c>
      <c r="L410" s="835">
        <v>78.33</v>
      </c>
      <c r="M410" s="835">
        <v>156.66</v>
      </c>
      <c r="N410" s="832">
        <v>2</v>
      </c>
      <c r="O410" s="836">
        <v>1</v>
      </c>
      <c r="P410" s="835">
        <v>156.66</v>
      </c>
      <c r="Q410" s="837">
        <v>1</v>
      </c>
      <c r="R410" s="832">
        <v>2</v>
      </c>
      <c r="S410" s="837">
        <v>1</v>
      </c>
      <c r="T410" s="836">
        <v>1</v>
      </c>
      <c r="U410" s="838">
        <v>1</v>
      </c>
    </row>
    <row r="411" spans="1:21" ht="14.4" customHeight="1" x14ac:dyDescent="0.3">
      <c r="A411" s="831">
        <v>31</v>
      </c>
      <c r="B411" s="832" t="s">
        <v>1383</v>
      </c>
      <c r="C411" s="832" t="s">
        <v>1389</v>
      </c>
      <c r="D411" s="833" t="s">
        <v>2163</v>
      </c>
      <c r="E411" s="834" t="s">
        <v>1410</v>
      </c>
      <c r="F411" s="832" t="s">
        <v>1384</v>
      </c>
      <c r="G411" s="832" t="s">
        <v>1584</v>
      </c>
      <c r="H411" s="832" t="s">
        <v>579</v>
      </c>
      <c r="I411" s="832" t="s">
        <v>1927</v>
      </c>
      <c r="J411" s="832" t="s">
        <v>1928</v>
      </c>
      <c r="K411" s="832" t="s">
        <v>1929</v>
      </c>
      <c r="L411" s="835">
        <v>96.84</v>
      </c>
      <c r="M411" s="835">
        <v>96.84</v>
      </c>
      <c r="N411" s="832">
        <v>1</v>
      </c>
      <c r="O411" s="836">
        <v>1</v>
      </c>
      <c r="P411" s="835"/>
      <c r="Q411" s="837">
        <v>0</v>
      </c>
      <c r="R411" s="832"/>
      <c r="S411" s="837">
        <v>0</v>
      </c>
      <c r="T411" s="836"/>
      <c r="U411" s="838">
        <v>0</v>
      </c>
    </row>
    <row r="412" spans="1:21" ht="14.4" customHeight="1" x14ac:dyDescent="0.3">
      <c r="A412" s="831">
        <v>31</v>
      </c>
      <c r="B412" s="832" t="s">
        <v>1383</v>
      </c>
      <c r="C412" s="832" t="s">
        <v>1389</v>
      </c>
      <c r="D412" s="833" t="s">
        <v>2163</v>
      </c>
      <c r="E412" s="834" t="s">
        <v>1410</v>
      </c>
      <c r="F412" s="832" t="s">
        <v>1384</v>
      </c>
      <c r="G412" s="832" t="s">
        <v>1930</v>
      </c>
      <c r="H412" s="832" t="s">
        <v>579</v>
      </c>
      <c r="I412" s="832" t="s">
        <v>1931</v>
      </c>
      <c r="J412" s="832" t="s">
        <v>704</v>
      </c>
      <c r="K412" s="832" t="s">
        <v>1932</v>
      </c>
      <c r="L412" s="835">
        <v>477.5</v>
      </c>
      <c r="M412" s="835">
        <v>955</v>
      </c>
      <c r="N412" s="832">
        <v>2</v>
      </c>
      <c r="O412" s="836">
        <v>1</v>
      </c>
      <c r="P412" s="835">
        <v>955</v>
      </c>
      <c r="Q412" s="837">
        <v>1</v>
      </c>
      <c r="R412" s="832">
        <v>2</v>
      </c>
      <c r="S412" s="837">
        <v>1</v>
      </c>
      <c r="T412" s="836">
        <v>1</v>
      </c>
      <c r="U412" s="838">
        <v>1</v>
      </c>
    </row>
    <row r="413" spans="1:21" ht="14.4" customHeight="1" x14ac:dyDescent="0.3">
      <c r="A413" s="831">
        <v>31</v>
      </c>
      <c r="B413" s="832" t="s">
        <v>1383</v>
      </c>
      <c r="C413" s="832" t="s">
        <v>1389</v>
      </c>
      <c r="D413" s="833" t="s">
        <v>2163</v>
      </c>
      <c r="E413" s="834" t="s">
        <v>1410</v>
      </c>
      <c r="F413" s="832" t="s">
        <v>1384</v>
      </c>
      <c r="G413" s="832" t="s">
        <v>1933</v>
      </c>
      <c r="H413" s="832" t="s">
        <v>579</v>
      </c>
      <c r="I413" s="832" t="s">
        <v>1934</v>
      </c>
      <c r="J413" s="832" t="s">
        <v>1935</v>
      </c>
      <c r="K413" s="832" t="s">
        <v>1936</v>
      </c>
      <c r="L413" s="835">
        <v>37.68</v>
      </c>
      <c r="M413" s="835">
        <v>188.39999999999998</v>
      </c>
      <c r="N413" s="832">
        <v>5</v>
      </c>
      <c r="O413" s="836">
        <v>2.5</v>
      </c>
      <c r="P413" s="835">
        <v>113.03999999999999</v>
      </c>
      <c r="Q413" s="837">
        <v>0.6</v>
      </c>
      <c r="R413" s="832">
        <v>3</v>
      </c>
      <c r="S413" s="837">
        <v>0.6</v>
      </c>
      <c r="T413" s="836">
        <v>1.5</v>
      </c>
      <c r="U413" s="838">
        <v>0.6</v>
      </c>
    </row>
    <row r="414" spans="1:21" ht="14.4" customHeight="1" x14ac:dyDescent="0.3">
      <c r="A414" s="831">
        <v>31</v>
      </c>
      <c r="B414" s="832" t="s">
        <v>1383</v>
      </c>
      <c r="C414" s="832" t="s">
        <v>1389</v>
      </c>
      <c r="D414" s="833" t="s">
        <v>2163</v>
      </c>
      <c r="E414" s="834" t="s">
        <v>1410</v>
      </c>
      <c r="F414" s="832" t="s">
        <v>1384</v>
      </c>
      <c r="G414" s="832" t="s">
        <v>1692</v>
      </c>
      <c r="H414" s="832" t="s">
        <v>579</v>
      </c>
      <c r="I414" s="832" t="s">
        <v>1719</v>
      </c>
      <c r="J414" s="832" t="s">
        <v>1036</v>
      </c>
      <c r="K414" s="832" t="s">
        <v>1694</v>
      </c>
      <c r="L414" s="835">
        <v>107.27</v>
      </c>
      <c r="M414" s="835">
        <v>321.81</v>
      </c>
      <c r="N414" s="832">
        <v>3</v>
      </c>
      <c r="O414" s="836">
        <v>1</v>
      </c>
      <c r="P414" s="835">
        <v>321.81</v>
      </c>
      <c r="Q414" s="837">
        <v>1</v>
      </c>
      <c r="R414" s="832">
        <v>3</v>
      </c>
      <c r="S414" s="837">
        <v>1</v>
      </c>
      <c r="T414" s="836">
        <v>1</v>
      </c>
      <c r="U414" s="838">
        <v>1</v>
      </c>
    </row>
    <row r="415" spans="1:21" ht="14.4" customHeight="1" x14ac:dyDescent="0.3">
      <c r="A415" s="831">
        <v>31</v>
      </c>
      <c r="B415" s="832" t="s">
        <v>1383</v>
      </c>
      <c r="C415" s="832" t="s">
        <v>1389</v>
      </c>
      <c r="D415" s="833" t="s">
        <v>2163</v>
      </c>
      <c r="E415" s="834" t="s">
        <v>1410</v>
      </c>
      <c r="F415" s="832" t="s">
        <v>1384</v>
      </c>
      <c r="G415" s="832" t="s">
        <v>1527</v>
      </c>
      <c r="H415" s="832" t="s">
        <v>579</v>
      </c>
      <c r="I415" s="832" t="s">
        <v>1528</v>
      </c>
      <c r="J415" s="832" t="s">
        <v>915</v>
      </c>
      <c r="K415" s="832" t="s">
        <v>1529</v>
      </c>
      <c r="L415" s="835">
        <v>48.09</v>
      </c>
      <c r="M415" s="835">
        <v>48.09</v>
      </c>
      <c r="N415" s="832">
        <v>1</v>
      </c>
      <c r="O415" s="836">
        <v>0.5</v>
      </c>
      <c r="P415" s="835">
        <v>48.09</v>
      </c>
      <c r="Q415" s="837">
        <v>1</v>
      </c>
      <c r="R415" s="832">
        <v>1</v>
      </c>
      <c r="S415" s="837">
        <v>1</v>
      </c>
      <c r="T415" s="836">
        <v>0.5</v>
      </c>
      <c r="U415" s="838">
        <v>1</v>
      </c>
    </row>
    <row r="416" spans="1:21" ht="14.4" customHeight="1" x14ac:dyDescent="0.3">
      <c r="A416" s="831">
        <v>31</v>
      </c>
      <c r="B416" s="832" t="s">
        <v>1383</v>
      </c>
      <c r="C416" s="832" t="s">
        <v>1389</v>
      </c>
      <c r="D416" s="833" t="s">
        <v>2163</v>
      </c>
      <c r="E416" s="834" t="s">
        <v>1410</v>
      </c>
      <c r="F416" s="832" t="s">
        <v>1384</v>
      </c>
      <c r="G416" s="832" t="s">
        <v>1417</v>
      </c>
      <c r="H416" s="832" t="s">
        <v>609</v>
      </c>
      <c r="I416" s="832" t="s">
        <v>1438</v>
      </c>
      <c r="J416" s="832" t="s">
        <v>718</v>
      </c>
      <c r="K416" s="832" t="s">
        <v>1165</v>
      </c>
      <c r="L416" s="835">
        <v>490.89</v>
      </c>
      <c r="M416" s="835">
        <v>981.78</v>
      </c>
      <c r="N416" s="832">
        <v>2</v>
      </c>
      <c r="O416" s="836">
        <v>2</v>
      </c>
      <c r="P416" s="835">
        <v>490.89</v>
      </c>
      <c r="Q416" s="837">
        <v>0.5</v>
      </c>
      <c r="R416" s="832">
        <v>1</v>
      </c>
      <c r="S416" s="837">
        <v>0.5</v>
      </c>
      <c r="T416" s="836">
        <v>1</v>
      </c>
      <c r="U416" s="838">
        <v>0.5</v>
      </c>
    </row>
    <row r="417" spans="1:21" ht="14.4" customHeight="1" x14ac:dyDescent="0.3">
      <c r="A417" s="831">
        <v>31</v>
      </c>
      <c r="B417" s="832" t="s">
        <v>1383</v>
      </c>
      <c r="C417" s="832" t="s">
        <v>1389</v>
      </c>
      <c r="D417" s="833" t="s">
        <v>2163</v>
      </c>
      <c r="E417" s="834" t="s">
        <v>1410</v>
      </c>
      <c r="F417" s="832" t="s">
        <v>1384</v>
      </c>
      <c r="G417" s="832" t="s">
        <v>1417</v>
      </c>
      <c r="H417" s="832" t="s">
        <v>609</v>
      </c>
      <c r="I417" s="832" t="s">
        <v>1418</v>
      </c>
      <c r="J417" s="832" t="s">
        <v>718</v>
      </c>
      <c r="K417" s="832" t="s">
        <v>1163</v>
      </c>
      <c r="L417" s="835">
        <v>736.33</v>
      </c>
      <c r="M417" s="835">
        <v>13253.94</v>
      </c>
      <c r="N417" s="832">
        <v>18</v>
      </c>
      <c r="O417" s="836">
        <v>10</v>
      </c>
      <c r="P417" s="835">
        <v>10308.620000000001</v>
      </c>
      <c r="Q417" s="837">
        <v>0.77777777777777779</v>
      </c>
      <c r="R417" s="832">
        <v>14</v>
      </c>
      <c r="S417" s="837">
        <v>0.77777777777777779</v>
      </c>
      <c r="T417" s="836">
        <v>8.5</v>
      </c>
      <c r="U417" s="838">
        <v>0.85</v>
      </c>
    </row>
    <row r="418" spans="1:21" ht="14.4" customHeight="1" x14ac:dyDescent="0.3">
      <c r="A418" s="831">
        <v>31</v>
      </c>
      <c r="B418" s="832" t="s">
        <v>1383</v>
      </c>
      <c r="C418" s="832" t="s">
        <v>1389</v>
      </c>
      <c r="D418" s="833" t="s">
        <v>2163</v>
      </c>
      <c r="E418" s="834" t="s">
        <v>1410</v>
      </c>
      <c r="F418" s="832" t="s">
        <v>1384</v>
      </c>
      <c r="G418" s="832" t="s">
        <v>1417</v>
      </c>
      <c r="H418" s="832" t="s">
        <v>609</v>
      </c>
      <c r="I418" s="832" t="s">
        <v>1537</v>
      </c>
      <c r="J418" s="832" t="s">
        <v>1538</v>
      </c>
      <c r="K418" s="832" t="s">
        <v>1539</v>
      </c>
      <c r="L418" s="835">
        <v>1385.62</v>
      </c>
      <c r="M418" s="835">
        <v>1385.62</v>
      </c>
      <c r="N418" s="832">
        <v>1</v>
      </c>
      <c r="O418" s="836">
        <v>1</v>
      </c>
      <c r="P418" s="835"/>
      <c r="Q418" s="837">
        <v>0</v>
      </c>
      <c r="R418" s="832"/>
      <c r="S418" s="837">
        <v>0</v>
      </c>
      <c r="T418" s="836"/>
      <c r="U418" s="838">
        <v>0</v>
      </c>
    </row>
    <row r="419" spans="1:21" ht="14.4" customHeight="1" x14ac:dyDescent="0.3">
      <c r="A419" s="831">
        <v>31</v>
      </c>
      <c r="B419" s="832" t="s">
        <v>1383</v>
      </c>
      <c r="C419" s="832" t="s">
        <v>1389</v>
      </c>
      <c r="D419" s="833" t="s">
        <v>2163</v>
      </c>
      <c r="E419" s="834" t="s">
        <v>1410</v>
      </c>
      <c r="F419" s="832" t="s">
        <v>1384</v>
      </c>
      <c r="G419" s="832" t="s">
        <v>1937</v>
      </c>
      <c r="H419" s="832" t="s">
        <v>579</v>
      </c>
      <c r="I419" s="832" t="s">
        <v>1938</v>
      </c>
      <c r="J419" s="832" t="s">
        <v>1939</v>
      </c>
      <c r="K419" s="832" t="s">
        <v>1940</v>
      </c>
      <c r="L419" s="835">
        <v>78.33</v>
      </c>
      <c r="M419" s="835">
        <v>234.99</v>
      </c>
      <c r="N419" s="832">
        <v>3</v>
      </c>
      <c r="O419" s="836">
        <v>1.5</v>
      </c>
      <c r="P419" s="835">
        <v>234.99</v>
      </c>
      <c r="Q419" s="837">
        <v>1</v>
      </c>
      <c r="R419" s="832">
        <v>3</v>
      </c>
      <c r="S419" s="837">
        <v>1</v>
      </c>
      <c r="T419" s="836">
        <v>1.5</v>
      </c>
      <c r="U419" s="838">
        <v>1</v>
      </c>
    </row>
    <row r="420" spans="1:21" ht="14.4" customHeight="1" x14ac:dyDescent="0.3">
      <c r="A420" s="831">
        <v>31</v>
      </c>
      <c r="B420" s="832" t="s">
        <v>1383</v>
      </c>
      <c r="C420" s="832" t="s">
        <v>1389</v>
      </c>
      <c r="D420" s="833" t="s">
        <v>2163</v>
      </c>
      <c r="E420" s="834" t="s">
        <v>1410</v>
      </c>
      <c r="F420" s="832" t="s">
        <v>1384</v>
      </c>
      <c r="G420" s="832" t="s">
        <v>1419</v>
      </c>
      <c r="H420" s="832" t="s">
        <v>609</v>
      </c>
      <c r="I420" s="832" t="s">
        <v>1284</v>
      </c>
      <c r="J420" s="832" t="s">
        <v>1285</v>
      </c>
      <c r="K420" s="832" t="s">
        <v>1286</v>
      </c>
      <c r="L420" s="835">
        <v>0</v>
      </c>
      <c r="M420" s="835">
        <v>0</v>
      </c>
      <c r="N420" s="832">
        <v>4</v>
      </c>
      <c r="O420" s="836">
        <v>2.5</v>
      </c>
      <c r="P420" s="835">
        <v>0</v>
      </c>
      <c r="Q420" s="837"/>
      <c r="R420" s="832">
        <v>2</v>
      </c>
      <c r="S420" s="837">
        <v>0.5</v>
      </c>
      <c r="T420" s="836">
        <v>1</v>
      </c>
      <c r="U420" s="838">
        <v>0.4</v>
      </c>
    </row>
    <row r="421" spans="1:21" ht="14.4" customHeight="1" x14ac:dyDescent="0.3">
      <c r="A421" s="831">
        <v>31</v>
      </c>
      <c r="B421" s="832" t="s">
        <v>1383</v>
      </c>
      <c r="C421" s="832" t="s">
        <v>1389</v>
      </c>
      <c r="D421" s="833" t="s">
        <v>2163</v>
      </c>
      <c r="E421" s="834" t="s">
        <v>1410</v>
      </c>
      <c r="F421" s="832" t="s">
        <v>1384</v>
      </c>
      <c r="G421" s="832" t="s">
        <v>1420</v>
      </c>
      <c r="H421" s="832" t="s">
        <v>579</v>
      </c>
      <c r="I421" s="832" t="s">
        <v>1421</v>
      </c>
      <c r="J421" s="832" t="s">
        <v>928</v>
      </c>
      <c r="K421" s="832" t="s">
        <v>1422</v>
      </c>
      <c r="L421" s="835">
        <v>219.37</v>
      </c>
      <c r="M421" s="835">
        <v>219.37</v>
      </c>
      <c r="N421" s="832">
        <v>1</v>
      </c>
      <c r="O421" s="836">
        <v>1</v>
      </c>
      <c r="P421" s="835"/>
      <c r="Q421" s="837">
        <v>0</v>
      </c>
      <c r="R421" s="832"/>
      <c r="S421" s="837">
        <v>0</v>
      </c>
      <c r="T421" s="836"/>
      <c r="U421" s="838">
        <v>0</v>
      </c>
    </row>
    <row r="422" spans="1:21" ht="14.4" customHeight="1" x14ac:dyDescent="0.3">
      <c r="A422" s="831">
        <v>31</v>
      </c>
      <c r="B422" s="832" t="s">
        <v>1383</v>
      </c>
      <c r="C422" s="832" t="s">
        <v>1389</v>
      </c>
      <c r="D422" s="833" t="s">
        <v>2163</v>
      </c>
      <c r="E422" s="834" t="s">
        <v>1410</v>
      </c>
      <c r="F422" s="832" t="s">
        <v>1384</v>
      </c>
      <c r="G422" s="832" t="s">
        <v>1941</v>
      </c>
      <c r="H422" s="832" t="s">
        <v>579</v>
      </c>
      <c r="I422" s="832" t="s">
        <v>1942</v>
      </c>
      <c r="J422" s="832" t="s">
        <v>1943</v>
      </c>
      <c r="K422" s="832" t="s">
        <v>1944</v>
      </c>
      <c r="L422" s="835">
        <v>25.12</v>
      </c>
      <c r="M422" s="835">
        <v>25.12</v>
      </c>
      <c r="N422" s="832">
        <v>1</v>
      </c>
      <c r="O422" s="836">
        <v>1</v>
      </c>
      <c r="P422" s="835">
        <v>25.12</v>
      </c>
      <c r="Q422" s="837">
        <v>1</v>
      </c>
      <c r="R422" s="832">
        <v>1</v>
      </c>
      <c r="S422" s="837">
        <v>1</v>
      </c>
      <c r="T422" s="836">
        <v>1</v>
      </c>
      <c r="U422" s="838">
        <v>1</v>
      </c>
    </row>
    <row r="423" spans="1:21" ht="14.4" customHeight="1" x14ac:dyDescent="0.3">
      <c r="A423" s="831">
        <v>31</v>
      </c>
      <c r="B423" s="832" t="s">
        <v>1383</v>
      </c>
      <c r="C423" s="832" t="s">
        <v>1389</v>
      </c>
      <c r="D423" s="833" t="s">
        <v>2163</v>
      </c>
      <c r="E423" s="834" t="s">
        <v>1410</v>
      </c>
      <c r="F423" s="832" t="s">
        <v>1384</v>
      </c>
      <c r="G423" s="832" t="s">
        <v>1637</v>
      </c>
      <c r="H423" s="832" t="s">
        <v>579</v>
      </c>
      <c r="I423" s="832" t="s">
        <v>1945</v>
      </c>
      <c r="J423" s="832" t="s">
        <v>1946</v>
      </c>
      <c r="K423" s="832" t="s">
        <v>1302</v>
      </c>
      <c r="L423" s="835">
        <v>0</v>
      </c>
      <c r="M423" s="835">
        <v>0</v>
      </c>
      <c r="N423" s="832">
        <v>1</v>
      </c>
      <c r="O423" s="836">
        <v>1</v>
      </c>
      <c r="P423" s="835">
        <v>0</v>
      </c>
      <c r="Q423" s="837"/>
      <c r="R423" s="832">
        <v>1</v>
      </c>
      <c r="S423" s="837">
        <v>1</v>
      </c>
      <c r="T423" s="836">
        <v>1</v>
      </c>
      <c r="U423" s="838">
        <v>1</v>
      </c>
    </row>
    <row r="424" spans="1:21" ht="14.4" customHeight="1" x14ac:dyDescent="0.3">
      <c r="A424" s="831">
        <v>31</v>
      </c>
      <c r="B424" s="832" t="s">
        <v>1383</v>
      </c>
      <c r="C424" s="832" t="s">
        <v>1389</v>
      </c>
      <c r="D424" s="833" t="s">
        <v>2163</v>
      </c>
      <c r="E424" s="834" t="s">
        <v>1410</v>
      </c>
      <c r="F424" s="832" t="s">
        <v>1384</v>
      </c>
      <c r="G424" s="832" t="s">
        <v>1637</v>
      </c>
      <c r="H424" s="832" t="s">
        <v>579</v>
      </c>
      <c r="I424" s="832" t="s">
        <v>1947</v>
      </c>
      <c r="J424" s="832" t="s">
        <v>1946</v>
      </c>
      <c r="K424" s="832" t="s">
        <v>1302</v>
      </c>
      <c r="L424" s="835">
        <v>0</v>
      </c>
      <c r="M424" s="835">
        <v>0</v>
      </c>
      <c r="N424" s="832">
        <v>2</v>
      </c>
      <c r="O424" s="836">
        <v>1</v>
      </c>
      <c r="P424" s="835">
        <v>0</v>
      </c>
      <c r="Q424" s="837"/>
      <c r="R424" s="832">
        <v>2</v>
      </c>
      <c r="S424" s="837">
        <v>1</v>
      </c>
      <c r="T424" s="836">
        <v>1</v>
      </c>
      <c r="U424" s="838">
        <v>1</v>
      </c>
    </row>
    <row r="425" spans="1:21" ht="14.4" customHeight="1" x14ac:dyDescent="0.3">
      <c r="A425" s="831">
        <v>31</v>
      </c>
      <c r="B425" s="832" t="s">
        <v>1383</v>
      </c>
      <c r="C425" s="832" t="s">
        <v>1389</v>
      </c>
      <c r="D425" s="833" t="s">
        <v>2163</v>
      </c>
      <c r="E425" s="834" t="s">
        <v>1410</v>
      </c>
      <c r="F425" s="832" t="s">
        <v>1384</v>
      </c>
      <c r="G425" s="832" t="s">
        <v>1948</v>
      </c>
      <c r="H425" s="832" t="s">
        <v>609</v>
      </c>
      <c r="I425" s="832" t="s">
        <v>1949</v>
      </c>
      <c r="J425" s="832" t="s">
        <v>1950</v>
      </c>
      <c r="K425" s="832" t="s">
        <v>1951</v>
      </c>
      <c r="L425" s="835">
        <v>802.48</v>
      </c>
      <c r="M425" s="835">
        <v>1604.96</v>
      </c>
      <c r="N425" s="832">
        <v>2</v>
      </c>
      <c r="O425" s="836">
        <v>1</v>
      </c>
      <c r="P425" s="835">
        <v>1604.96</v>
      </c>
      <c r="Q425" s="837">
        <v>1</v>
      </c>
      <c r="R425" s="832">
        <v>2</v>
      </c>
      <c r="S425" s="837">
        <v>1</v>
      </c>
      <c r="T425" s="836">
        <v>1</v>
      </c>
      <c r="U425" s="838">
        <v>1</v>
      </c>
    </row>
    <row r="426" spans="1:21" ht="14.4" customHeight="1" x14ac:dyDescent="0.3">
      <c r="A426" s="831">
        <v>31</v>
      </c>
      <c r="B426" s="832" t="s">
        <v>1383</v>
      </c>
      <c r="C426" s="832" t="s">
        <v>1389</v>
      </c>
      <c r="D426" s="833" t="s">
        <v>2163</v>
      </c>
      <c r="E426" s="834" t="s">
        <v>1410</v>
      </c>
      <c r="F426" s="832" t="s">
        <v>1384</v>
      </c>
      <c r="G426" s="832" t="s">
        <v>1456</v>
      </c>
      <c r="H426" s="832" t="s">
        <v>579</v>
      </c>
      <c r="I426" s="832" t="s">
        <v>1490</v>
      </c>
      <c r="J426" s="832" t="s">
        <v>1458</v>
      </c>
      <c r="K426" s="832" t="s">
        <v>1491</v>
      </c>
      <c r="L426" s="835">
        <v>99.94</v>
      </c>
      <c r="M426" s="835">
        <v>99.94</v>
      </c>
      <c r="N426" s="832">
        <v>1</v>
      </c>
      <c r="O426" s="836">
        <v>1</v>
      </c>
      <c r="P426" s="835"/>
      <c r="Q426" s="837">
        <v>0</v>
      </c>
      <c r="R426" s="832"/>
      <c r="S426" s="837">
        <v>0</v>
      </c>
      <c r="T426" s="836"/>
      <c r="U426" s="838">
        <v>0</v>
      </c>
    </row>
    <row r="427" spans="1:21" ht="14.4" customHeight="1" x14ac:dyDescent="0.3">
      <c r="A427" s="831">
        <v>31</v>
      </c>
      <c r="B427" s="832" t="s">
        <v>1383</v>
      </c>
      <c r="C427" s="832" t="s">
        <v>1389</v>
      </c>
      <c r="D427" s="833" t="s">
        <v>2163</v>
      </c>
      <c r="E427" s="834" t="s">
        <v>1410</v>
      </c>
      <c r="F427" s="832" t="s">
        <v>1384</v>
      </c>
      <c r="G427" s="832" t="s">
        <v>1456</v>
      </c>
      <c r="H427" s="832" t="s">
        <v>579</v>
      </c>
      <c r="I427" s="832" t="s">
        <v>1731</v>
      </c>
      <c r="J427" s="832" t="s">
        <v>1493</v>
      </c>
      <c r="K427" s="832" t="s">
        <v>1732</v>
      </c>
      <c r="L427" s="835">
        <v>50.32</v>
      </c>
      <c r="M427" s="835">
        <v>201.28</v>
      </c>
      <c r="N427" s="832">
        <v>4</v>
      </c>
      <c r="O427" s="836">
        <v>3</v>
      </c>
      <c r="P427" s="835">
        <v>201.28</v>
      </c>
      <c r="Q427" s="837">
        <v>1</v>
      </c>
      <c r="R427" s="832">
        <v>4</v>
      </c>
      <c r="S427" s="837">
        <v>1</v>
      </c>
      <c r="T427" s="836">
        <v>3</v>
      </c>
      <c r="U427" s="838">
        <v>1</v>
      </c>
    </row>
    <row r="428" spans="1:21" ht="14.4" customHeight="1" x14ac:dyDescent="0.3">
      <c r="A428" s="831">
        <v>31</v>
      </c>
      <c r="B428" s="832" t="s">
        <v>1383</v>
      </c>
      <c r="C428" s="832" t="s">
        <v>1389</v>
      </c>
      <c r="D428" s="833" t="s">
        <v>2163</v>
      </c>
      <c r="E428" s="834" t="s">
        <v>1410</v>
      </c>
      <c r="F428" s="832" t="s">
        <v>1384</v>
      </c>
      <c r="G428" s="832" t="s">
        <v>1456</v>
      </c>
      <c r="H428" s="832" t="s">
        <v>579</v>
      </c>
      <c r="I428" s="832" t="s">
        <v>1492</v>
      </c>
      <c r="J428" s="832" t="s">
        <v>1493</v>
      </c>
      <c r="K428" s="832" t="s">
        <v>1494</v>
      </c>
      <c r="L428" s="835">
        <v>50.32</v>
      </c>
      <c r="M428" s="835">
        <v>50.32</v>
      </c>
      <c r="N428" s="832">
        <v>1</v>
      </c>
      <c r="O428" s="836">
        <v>0.5</v>
      </c>
      <c r="P428" s="835">
        <v>50.32</v>
      </c>
      <c r="Q428" s="837">
        <v>1</v>
      </c>
      <c r="R428" s="832">
        <v>1</v>
      </c>
      <c r="S428" s="837">
        <v>1</v>
      </c>
      <c r="T428" s="836">
        <v>0.5</v>
      </c>
      <c r="U428" s="838">
        <v>1</v>
      </c>
    </row>
    <row r="429" spans="1:21" ht="14.4" customHeight="1" x14ac:dyDescent="0.3">
      <c r="A429" s="831">
        <v>31</v>
      </c>
      <c r="B429" s="832" t="s">
        <v>1383</v>
      </c>
      <c r="C429" s="832" t="s">
        <v>1389</v>
      </c>
      <c r="D429" s="833" t="s">
        <v>2163</v>
      </c>
      <c r="E429" s="834" t="s">
        <v>1410</v>
      </c>
      <c r="F429" s="832" t="s">
        <v>1384</v>
      </c>
      <c r="G429" s="832" t="s">
        <v>1460</v>
      </c>
      <c r="H429" s="832" t="s">
        <v>609</v>
      </c>
      <c r="I429" s="832" t="s">
        <v>1237</v>
      </c>
      <c r="J429" s="832" t="s">
        <v>888</v>
      </c>
      <c r="K429" s="832" t="s">
        <v>1238</v>
      </c>
      <c r="L429" s="835">
        <v>225.06</v>
      </c>
      <c r="M429" s="835">
        <v>450.12</v>
      </c>
      <c r="N429" s="832">
        <v>2</v>
      </c>
      <c r="O429" s="836">
        <v>2</v>
      </c>
      <c r="P429" s="835">
        <v>450.12</v>
      </c>
      <c r="Q429" s="837">
        <v>1</v>
      </c>
      <c r="R429" s="832">
        <v>2</v>
      </c>
      <c r="S429" s="837">
        <v>1</v>
      </c>
      <c r="T429" s="836">
        <v>2</v>
      </c>
      <c r="U429" s="838">
        <v>1</v>
      </c>
    </row>
    <row r="430" spans="1:21" ht="14.4" customHeight="1" x14ac:dyDescent="0.3">
      <c r="A430" s="831">
        <v>31</v>
      </c>
      <c r="B430" s="832" t="s">
        <v>1383</v>
      </c>
      <c r="C430" s="832" t="s">
        <v>1389</v>
      </c>
      <c r="D430" s="833" t="s">
        <v>2163</v>
      </c>
      <c r="E430" s="834" t="s">
        <v>1410</v>
      </c>
      <c r="F430" s="832" t="s">
        <v>1386</v>
      </c>
      <c r="G430" s="832" t="s">
        <v>1423</v>
      </c>
      <c r="H430" s="832" t="s">
        <v>579</v>
      </c>
      <c r="I430" s="832" t="s">
        <v>1424</v>
      </c>
      <c r="J430" s="832" t="s">
        <v>1425</v>
      </c>
      <c r="K430" s="832" t="s">
        <v>1426</v>
      </c>
      <c r="L430" s="835">
        <v>35.130000000000003</v>
      </c>
      <c r="M430" s="835">
        <v>281.04000000000002</v>
      </c>
      <c r="N430" s="832">
        <v>8</v>
      </c>
      <c r="O430" s="836">
        <v>4</v>
      </c>
      <c r="P430" s="835">
        <v>281.04000000000002</v>
      </c>
      <c r="Q430" s="837">
        <v>1</v>
      </c>
      <c r="R430" s="832">
        <v>8</v>
      </c>
      <c r="S430" s="837">
        <v>1</v>
      </c>
      <c r="T430" s="836">
        <v>4</v>
      </c>
      <c r="U430" s="838">
        <v>1</v>
      </c>
    </row>
    <row r="431" spans="1:21" ht="14.4" customHeight="1" x14ac:dyDescent="0.3">
      <c r="A431" s="831">
        <v>31</v>
      </c>
      <c r="B431" s="832" t="s">
        <v>1383</v>
      </c>
      <c r="C431" s="832" t="s">
        <v>1389</v>
      </c>
      <c r="D431" s="833" t="s">
        <v>2163</v>
      </c>
      <c r="E431" s="834" t="s">
        <v>1410</v>
      </c>
      <c r="F431" s="832" t="s">
        <v>1386</v>
      </c>
      <c r="G431" s="832" t="s">
        <v>1427</v>
      </c>
      <c r="H431" s="832" t="s">
        <v>579</v>
      </c>
      <c r="I431" s="832" t="s">
        <v>1467</v>
      </c>
      <c r="J431" s="832" t="s">
        <v>1468</v>
      </c>
      <c r="K431" s="832" t="s">
        <v>1469</v>
      </c>
      <c r="L431" s="835">
        <v>199.5</v>
      </c>
      <c r="M431" s="835">
        <v>399</v>
      </c>
      <c r="N431" s="832">
        <v>2</v>
      </c>
      <c r="O431" s="836">
        <v>2</v>
      </c>
      <c r="P431" s="835">
        <v>399</v>
      </c>
      <c r="Q431" s="837">
        <v>1</v>
      </c>
      <c r="R431" s="832">
        <v>2</v>
      </c>
      <c r="S431" s="837">
        <v>1</v>
      </c>
      <c r="T431" s="836">
        <v>2</v>
      </c>
      <c r="U431" s="838">
        <v>1</v>
      </c>
    </row>
    <row r="432" spans="1:21" ht="14.4" customHeight="1" x14ac:dyDescent="0.3">
      <c r="A432" s="831">
        <v>31</v>
      </c>
      <c r="B432" s="832" t="s">
        <v>1383</v>
      </c>
      <c r="C432" s="832" t="s">
        <v>1389</v>
      </c>
      <c r="D432" s="833" t="s">
        <v>2163</v>
      </c>
      <c r="E432" s="834" t="s">
        <v>1410</v>
      </c>
      <c r="F432" s="832" t="s">
        <v>1386</v>
      </c>
      <c r="G432" s="832" t="s">
        <v>1427</v>
      </c>
      <c r="H432" s="832" t="s">
        <v>579</v>
      </c>
      <c r="I432" s="832" t="s">
        <v>1428</v>
      </c>
      <c r="J432" s="832" t="s">
        <v>1429</v>
      </c>
      <c r="K432" s="832" t="s">
        <v>1430</v>
      </c>
      <c r="L432" s="835">
        <v>492.18</v>
      </c>
      <c r="M432" s="835">
        <v>1968.72</v>
      </c>
      <c r="N432" s="832">
        <v>4</v>
      </c>
      <c r="O432" s="836">
        <v>4</v>
      </c>
      <c r="P432" s="835">
        <v>1968.72</v>
      </c>
      <c r="Q432" s="837">
        <v>1</v>
      </c>
      <c r="R432" s="832">
        <v>4</v>
      </c>
      <c r="S432" s="837">
        <v>1</v>
      </c>
      <c r="T432" s="836">
        <v>4</v>
      </c>
      <c r="U432" s="838">
        <v>1</v>
      </c>
    </row>
    <row r="433" spans="1:21" ht="14.4" customHeight="1" x14ac:dyDescent="0.3">
      <c r="A433" s="831">
        <v>31</v>
      </c>
      <c r="B433" s="832" t="s">
        <v>1383</v>
      </c>
      <c r="C433" s="832" t="s">
        <v>1389</v>
      </c>
      <c r="D433" s="833" t="s">
        <v>2163</v>
      </c>
      <c r="E433" s="834" t="s">
        <v>1410</v>
      </c>
      <c r="F433" s="832" t="s">
        <v>1386</v>
      </c>
      <c r="G433" s="832" t="s">
        <v>1427</v>
      </c>
      <c r="H433" s="832" t="s">
        <v>579</v>
      </c>
      <c r="I433" s="832" t="s">
        <v>1473</v>
      </c>
      <c r="J433" s="832" t="s">
        <v>1474</v>
      </c>
      <c r="K433" s="832" t="s">
        <v>1475</v>
      </c>
      <c r="L433" s="835">
        <v>971.25</v>
      </c>
      <c r="M433" s="835">
        <v>1942.5</v>
      </c>
      <c r="N433" s="832">
        <v>2</v>
      </c>
      <c r="O433" s="836">
        <v>2</v>
      </c>
      <c r="P433" s="835">
        <v>1942.5</v>
      </c>
      <c r="Q433" s="837">
        <v>1</v>
      </c>
      <c r="R433" s="832">
        <v>2</v>
      </c>
      <c r="S433" s="837">
        <v>1</v>
      </c>
      <c r="T433" s="836">
        <v>2</v>
      </c>
      <c r="U433" s="838">
        <v>1</v>
      </c>
    </row>
    <row r="434" spans="1:21" ht="14.4" customHeight="1" x14ac:dyDescent="0.3">
      <c r="A434" s="831">
        <v>31</v>
      </c>
      <c r="B434" s="832" t="s">
        <v>1383</v>
      </c>
      <c r="C434" s="832" t="s">
        <v>1389</v>
      </c>
      <c r="D434" s="833" t="s">
        <v>2163</v>
      </c>
      <c r="E434" s="834" t="s">
        <v>1410</v>
      </c>
      <c r="F434" s="832" t="s">
        <v>1386</v>
      </c>
      <c r="G434" s="832" t="s">
        <v>1427</v>
      </c>
      <c r="H434" s="832" t="s">
        <v>579</v>
      </c>
      <c r="I434" s="832" t="s">
        <v>1847</v>
      </c>
      <c r="J434" s="832" t="s">
        <v>1848</v>
      </c>
      <c r="K434" s="832" t="s">
        <v>1849</v>
      </c>
      <c r="L434" s="835">
        <v>180</v>
      </c>
      <c r="M434" s="835">
        <v>180</v>
      </c>
      <c r="N434" s="832">
        <v>1</v>
      </c>
      <c r="O434" s="836">
        <v>1</v>
      </c>
      <c r="P434" s="835">
        <v>180</v>
      </c>
      <c r="Q434" s="837">
        <v>1</v>
      </c>
      <c r="R434" s="832">
        <v>1</v>
      </c>
      <c r="S434" s="837">
        <v>1</v>
      </c>
      <c r="T434" s="836">
        <v>1</v>
      </c>
      <c r="U434" s="838">
        <v>1</v>
      </c>
    </row>
    <row r="435" spans="1:21" ht="14.4" customHeight="1" x14ac:dyDescent="0.3">
      <c r="A435" s="831">
        <v>31</v>
      </c>
      <c r="B435" s="832" t="s">
        <v>1383</v>
      </c>
      <c r="C435" s="832" t="s">
        <v>1389</v>
      </c>
      <c r="D435" s="833" t="s">
        <v>2163</v>
      </c>
      <c r="E435" s="834" t="s">
        <v>1410</v>
      </c>
      <c r="F435" s="832" t="s">
        <v>1386</v>
      </c>
      <c r="G435" s="832" t="s">
        <v>1427</v>
      </c>
      <c r="H435" s="832" t="s">
        <v>579</v>
      </c>
      <c r="I435" s="832" t="s">
        <v>1563</v>
      </c>
      <c r="J435" s="832" t="s">
        <v>1564</v>
      </c>
      <c r="K435" s="832" t="s">
        <v>1565</v>
      </c>
      <c r="L435" s="835">
        <v>350</v>
      </c>
      <c r="M435" s="835">
        <v>1400</v>
      </c>
      <c r="N435" s="832">
        <v>4</v>
      </c>
      <c r="O435" s="836">
        <v>4</v>
      </c>
      <c r="P435" s="835">
        <v>1400</v>
      </c>
      <c r="Q435" s="837">
        <v>1</v>
      </c>
      <c r="R435" s="832">
        <v>4</v>
      </c>
      <c r="S435" s="837">
        <v>1</v>
      </c>
      <c r="T435" s="836">
        <v>4</v>
      </c>
      <c r="U435" s="838">
        <v>1</v>
      </c>
    </row>
    <row r="436" spans="1:21" ht="14.4" customHeight="1" x14ac:dyDescent="0.3">
      <c r="A436" s="831">
        <v>31</v>
      </c>
      <c r="B436" s="832" t="s">
        <v>1383</v>
      </c>
      <c r="C436" s="832" t="s">
        <v>1389</v>
      </c>
      <c r="D436" s="833" t="s">
        <v>2163</v>
      </c>
      <c r="E436" s="834" t="s">
        <v>1410</v>
      </c>
      <c r="F436" s="832" t="s">
        <v>1386</v>
      </c>
      <c r="G436" s="832" t="s">
        <v>1427</v>
      </c>
      <c r="H436" s="832" t="s">
        <v>579</v>
      </c>
      <c r="I436" s="832" t="s">
        <v>1476</v>
      </c>
      <c r="J436" s="832" t="s">
        <v>1477</v>
      </c>
      <c r="K436" s="832" t="s">
        <v>1478</v>
      </c>
      <c r="L436" s="835">
        <v>58.5</v>
      </c>
      <c r="M436" s="835">
        <v>58.5</v>
      </c>
      <c r="N436" s="832">
        <v>1</v>
      </c>
      <c r="O436" s="836">
        <v>1</v>
      </c>
      <c r="P436" s="835">
        <v>58.5</v>
      </c>
      <c r="Q436" s="837">
        <v>1</v>
      </c>
      <c r="R436" s="832">
        <v>1</v>
      </c>
      <c r="S436" s="837">
        <v>1</v>
      </c>
      <c r="T436" s="836">
        <v>1</v>
      </c>
      <c r="U436" s="838">
        <v>1</v>
      </c>
    </row>
    <row r="437" spans="1:21" ht="14.4" customHeight="1" x14ac:dyDescent="0.3">
      <c r="A437" s="831">
        <v>31</v>
      </c>
      <c r="B437" s="832" t="s">
        <v>1383</v>
      </c>
      <c r="C437" s="832" t="s">
        <v>1389</v>
      </c>
      <c r="D437" s="833" t="s">
        <v>2163</v>
      </c>
      <c r="E437" s="834" t="s">
        <v>1410</v>
      </c>
      <c r="F437" s="832" t="s">
        <v>1386</v>
      </c>
      <c r="G437" s="832" t="s">
        <v>1434</v>
      </c>
      <c r="H437" s="832" t="s">
        <v>579</v>
      </c>
      <c r="I437" s="832" t="s">
        <v>1569</v>
      </c>
      <c r="J437" s="832" t="s">
        <v>1570</v>
      </c>
      <c r="K437" s="832" t="s">
        <v>1571</v>
      </c>
      <c r="L437" s="835">
        <v>260</v>
      </c>
      <c r="M437" s="835">
        <v>2080</v>
      </c>
      <c r="N437" s="832">
        <v>8</v>
      </c>
      <c r="O437" s="836">
        <v>4</v>
      </c>
      <c r="P437" s="835">
        <v>2080</v>
      </c>
      <c r="Q437" s="837">
        <v>1</v>
      </c>
      <c r="R437" s="832">
        <v>8</v>
      </c>
      <c r="S437" s="837">
        <v>1</v>
      </c>
      <c r="T437" s="836">
        <v>4</v>
      </c>
      <c r="U437" s="838">
        <v>1</v>
      </c>
    </row>
    <row r="438" spans="1:21" ht="14.4" customHeight="1" x14ac:dyDescent="0.3">
      <c r="A438" s="831">
        <v>31</v>
      </c>
      <c r="B438" s="832" t="s">
        <v>1383</v>
      </c>
      <c r="C438" s="832" t="s">
        <v>1389</v>
      </c>
      <c r="D438" s="833" t="s">
        <v>2163</v>
      </c>
      <c r="E438" s="834" t="s">
        <v>1410</v>
      </c>
      <c r="F438" s="832" t="s">
        <v>1386</v>
      </c>
      <c r="G438" s="832" t="s">
        <v>1434</v>
      </c>
      <c r="H438" s="832" t="s">
        <v>579</v>
      </c>
      <c r="I438" s="832" t="s">
        <v>1435</v>
      </c>
      <c r="J438" s="832" t="s">
        <v>1436</v>
      </c>
      <c r="K438" s="832" t="s">
        <v>1437</v>
      </c>
      <c r="L438" s="835">
        <v>200</v>
      </c>
      <c r="M438" s="835">
        <v>1200</v>
      </c>
      <c r="N438" s="832">
        <v>6</v>
      </c>
      <c r="O438" s="836">
        <v>3</v>
      </c>
      <c r="P438" s="835">
        <v>1200</v>
      </c>
      <c r="Q438" s="837">
        <v>1</v>
      </c>
      <c r="R438" s="832">
        <v>6</v>
      </c>
      <c r="S438" s="837">
        <v>1</v>
      </c>
      <c r="T438" s="836">
        <v>3</v>
      </c>
      <c r="U438" s="838">
        <v>1</v>
      </c>
    </row>
    <row r="439" spans="1:21" ht="14.4" customHeight="1" x14ac:dyDescent="0.3">
      <c r="A439" s="831">
        <v>31</v>
      </c>
      <c r="B439" s="832" t="s">
        <v>1383</v>
      </c>
      <c r="C439" s="832" t="s">
        <v>1389</v>
      </c>
      <c r="D439" s="833" t="s">
        <v>2163</v>
      </c>
      <c r="E439" s="834" t="s">
        <v>1410</v>
      </c>
      <c r="F439" s="832" t="s">
        <v>1386</v>
      </c>
      <c r="G439" s="832" t="s">
        <v>1434</v>
      </c>
      <c r="H439" s="832" t="s">
        <v>579</v>
      </c>
      <c r="I439" s="832" t="s">
        <v>1952</v>
      </c>
      <c r="J439" s="832" t="s">
        <v>1953</v>
      </c>
      <c r="K439" s="832" t="s">
        <v>1954</v>
      </c>
      <c r="L439" s="835">
        <v>190</v>
      </c>
      <c r="M439" s="835">
        <v>380</v>
      </c>
      <c r="N439" s="832">
        <v>2</v>
      </c>
      <c r="O439" s="836">
        <v>1</v>
      </c>
      <c r="P439" s="835">
        <v>380</v>
      </c>
      <c r="Q439" s="837">
        <v>1</v>
      </c>
      <c r="R439" s="832">
        <v>2</v>
      </c>
      <c r="S439" s="837">
        <v>1</v>
      </c>
      <c r="T439" s="836">
        <v>1</v>
      </c>
      <c r="U439" s="838">
        <v>1</v>
      </c>
    </row>
    <row r="440" spans="1:21" ht="14.4" customHeight="1" x14ac:dyDescent="0.3">
      <c r="A440" s="831">
        <v>31</v>
      </c>
      <c r="B440" s="832" t="s">
        <v>1383</v>
      </c>
      <c r="C440" s="832" t="s">
        <v>1389</v>
      </c>
      <c r="D440" s="833" t="s">
        <v>2163</v>
      </c>
      <c r="E440" s="834" t="s">
        <v>1411</v>
      </c>
      <c r="F440" s="832" t="s">
        <v>1384</v>
      </c>
      <c r="G440" s="832" t="s">
        <v>1955</v>
      </c>
      <c r="H440" s="832" t="s">
        <v>579</v>
      </c>
      <c r="I440" s="832" t="s">
        <v>1956</v>
      </c>
      <c r="J440" s="832" t="s">
        <v>644</v>
      </c>
      <c r="K440" s="832" t="s">
        <v>1957</v>
      </c>
      <c r="L440" s="835">
        <v>62.47</v>
      </c>
      <c r="M440" s="835">
        <v>249.88</v>
      </c>
      <c r="N440" s="832">
        <v>4</v>
      </c>
      <c r="O440" s="836">
        <v>1</v>
      </c>
      <c r="P440" s="835">
        <v>124.94</v>
      </c>
      <c r="Q440" s="837">
        <v>0.5</v>
      </c>
      <c r="R440" s="832">
        <v>2</v>
      </c>
      <c r="S440" s="837">
        <v>0.5</v>
      </c>
      <c r="T440" s="836">
        <v>0.5</v>
      </c>
      <c r="U440" s="838">
        <v>0.5</v>
      </c>
    </row>
    <row r="441" spans="1:21" ht="14.4" customHeight="1" x14ac:dyDescent="0.3">
      <c r="A441" s="831">
        <v>31</v>
      </c>
      <c r="B441" s="832" t="s">
        <v>1383</v>
      </c>
      <c r="C441" s="832" t="s">
        <v>1389</v>
      </c>
      <c r="D441" s="833" t="s">
        <v>2163</v>
      </c>
      <c r="E441" s="834" t="s">
        <v>1411</v>
      </c>
      <c r="F441" s="832" t="s">
        <v>1384</v>
      </c>
      <c r="G441" s="832" t="s">
        <v>1805</v>
      </c>
      <c r="H441" s="832" t="s">
        <v>579</v>
      </c>
      <c r="I441" s="832" t="s">
        <v>1958</v>
      </c>
      <c r="J441" s="832" t="s">
        <v>1807</v>
      </c>
      <c r="K441" s="832" t="s">
        <v>1959</v>
      </c>
      <c r="L441" s="835">
        <v>88.16</v>
      </c>
      <c r="M441" s="835">
        <v>88.16</v>
      </c>
      <c r="N441" s="832">
        <v>1</v>
      </c>
      <c r="O441" s="836">
        <v>1</v>
      </c>
      <c r="P441" s="835">
        <v>88.16</v>
      </c>
      <c r="Q441" s="837">
        <v>1</v>
      </c>
      <c r="R441" s="832">
        <v>1</v>
      </c>
      <c r="S441" s="837">
        <v>1</v>
      </c>
      <c r="T441" s="836">
        <v>1</v>
      </c>
      <c r="U441" s="838">
        <v>1</v>
      </c>
    </row>
    <row r="442" spans="1:21" ht="14.4" customHeight="1" x14ac:dyDescent="0.3">
      <c r="A442" s="831">
        <v>31</v>
      </c>
      <c r="B442" s="832" t="s">
        <v>1383</v>
      </c>
      <c r="C442" s="832" t="s">
        <v>1389</v>
      </c>
      <c r="D442" s="833" t="s">
        <v>2163</v>
      </c>
      <c r="E442" s="834" t="s">
        <v>1411</v>
      </c>
      <c r="F442" s="832" t="s">
        <v>1384</v>
      </c>
      <c r="G442" s="832" t="s">
        <v>1930</v>
      </c>
      <c r="H442" s="832" t="s">
        <v>579</v>
      </c>
      <c r="I442" s="832" t="s">
        <v>1960</v>
      </c>
      <c r="J442" s="832" t="s">
        <v>704</v>
      </c>
      <c r="K442" s="832" t="s">
        <v>1961</v>
      </c>
      <c r="L442" s="835">
        <v>92.85</v>
      </c>
      <c r="M442" s="835">
        <v>92.85</v>
      </c>
      <c r="N442" s="832">
        <v>1</v>
      </c>
      <c r="O442" s="836">
        <v>1</v>
      </c>
      <c r="P442" s="835">
        <v>92.85</v>
      </c>
      <c r="Q442" s="837">
        <v>1</v>
      </c>
      <c r="R442" s="832">
        <v>1</v>
      </c>
      <c r="S442" s="837">
        <v>1</v>
      </c>
      <c r="T442" s="836">
        <v>1</v>
      </c>
      <c r="U442" s="838">
        <v>1</v>
      </c>
    </row>
    <row r="443" spans="1:21" ht="14.4" customHeight="1" x14ac:dyDescent="0.3">
      <c r="A443" s="831">
        <v>31</v>
      </c>
      <c r="B443" s="832" t="s">
        <v>1383</v>
      </c>
      <c r="C443" s="832" t="s">
        <v>1389</v>
      </c>
      <c r="D443" s="833" t="s">
        <v>2163</v>
      </c>
      <c r="E443" s="834" t="s">
        <v>1411</v>
      </c>
      <c r="F443" s="832" t="s">
        <v>1384</v>
      </c>
      <c r="G443" s="832" t="s">
        <v>1962</v>
      </c>
      <c r="H443" s="832" t="s">
        <v>609</v>
      </c>
      <c r="I443" s="832" t="s">
        <v>1963</v>
      </c>
      <c r="J443" s="832" t="s">
        <v>1964</v>
      </c>
      <c r="K443" s="832" t="s">
        <v>1965</v>
      </c>
      <c r="L443" s="835">
        <v>123.2</v>
      </c>
      <c r="M443" s="835">
        <v>369.6</v>
      </c>
      <c r="N443" s="832">
        <v>3</v>
      </c>
      <c r="O443" s="836">
        <v>0.5</v>
      </c>
      <c r="P443" s="835">
        <v>369.6</v>
      </c>
      <c r="Q443" s="837">
        <v>1</v>
      </c>
      <c r="R443" s="832">
        <v>3</v>
      </c>
      <c r="S443" s="837">
        <v>1</v>
      </c>
      <c r="T443" s="836">
        <v>0.5</v>
      </c>
      <c r="U443" s="838">
        <v>1</v>
      </c>
    </row>
    <row r="444" spans="1:21" ht="14.4" customHeight="1" x14ac:dyDescent="0.3">
      <c r="A444" s="831">
        <v>31</v>
      </c>
      <c r="B444" s="832" t="s">
        <v>1383</v>
      </c>
      <c r="C444" s="832" t="s">
        <v>1389</v>
      </c>
      <c r="D444" s="833" t="s">
        <v>2163</v>
      </c>
      <c r="E444" s="834" t="s">
        <v>1411</v>
      </c>
      <c r="F444" s="832" t="s">
        <v>1384</v>
      </c>
      <c r="G444" s="832" t="s">
        <v>1502</v>
      </c>
      <c r="H444" s="832" t="s">
        <v>579</v>
      </c>
      <c r="I444" s="832" t="s">
        <v>1966</v>
      </c>
      <c r="J444" s="832" t="s">
        <v>1504</v>
      </c>
      <c r="K444" s="832" t="s">
        <v>1967</v>
      </c>
      <c r="L444" s="835">
        <v>60.9</v>
      </c>
      <c r="M444" s="835">
        <v>60.9</v>
      </c>
      <c r="N444" s="832">
        <v>1</v>
      </c>
      <c r="O444" s="836">
        <v>0.5</v>
      </c>
      <c r="P444" s="835"/>
      <c r="Q444" s="837">
        <v>0</v>
      </c>
      <c r="R444" s="832"/>
      <c r="S444" s="837">
        <v>0</v>
      </c>
      <c r="T444" s="836"/>
      <c r="U444" s="838">
        <v>0</v>
      </c>
    </row>
    <row r="445" spans="1:21" ht="14.4" customHeight="1" x14ac:dyDescent="0.3">
      <c r="A445" s="831">
        <v>31</v>
      </c>
      <c r="B445" s="832" t="s">
        <v>1383</v>
      </c>
      <c r="C445" s="832" t="s">
        <v>1389</v>
      </c>
      <c r="D445" s="833" t="s">
        <v>2163</v>
      </c>
      <c r="E445" s="834" t="s">
        <v>1411</v>
      </c>
      <c r="F445" s="832" t="s">
        <v>1384</v>
      </c>
      <c r="G445" s="832" t="s">
        <v>1968</v>
      </c>
      <c r="H445" s="832" t="s">
        <v>579</v>
      </c>
      <c r="I445" s="832" t="s">
        <v>1969</v>
      </c>
      <c r="J445" s="832" t="s">
        <v>1405</v>
      </c>
      <c r="K445" s="832"/>
      <c r="L445" s="835">
        <v>0</v>
      </c>
      <c r="M445" s="835">
        <v>0</v>
      </c>
      <c r="N445" s="832">
        <v>3</v>
      </c>
      <c r="O445" s="836">
        <v>2</v>
      </c>
      <c r="P445" s="835">
        <v>0</v>
      </c>
      <c r="Q445" s="837"/>
      <c r="R445" s="832">
        <v>3</v>
      </c>
      <c r="S445" s="837">
        <v>1</v>
      </c>
      <c r="T445" s="836">
        <v>2</v>
      </c>
      <c r="U445" s="838">
        <v>1</v>
      </c>
    </row>
    <row r="446" spans="1:21" ht="14.4" customHeight="1" x14ac:dyDescent="0.3">
      <c r="A446" s="831">
        <v>31</v>
      </c>
      <c r="B446" s="832" t="s">
        <v>1383</v>
      </c>
      <c r="C446" s="832" t="s">
        <v>1389</v>
      </c>
      <c r="D446" s="833" t="s">
        <v>2163</v>
      </c>
      <c r="E446" s="834" t="s">
        <v>1411</v>
      </c>
      <c r="F446" s="832" t="s">
        <v>1384</v>
      </c>
      <c r="G446" s="832" t="s">
        <v>1442</v>
      </c>
      <c r="H446" s="832" t="s">
        <v>579</v>
      </c>
      <c r="I446" s="832" t="s">
        <v>1443</v>
      </c>
      <c r="J446" s="832" t="s">
        <v>1444</v>
      </c>
      <c r="K446" s="832" t="s">
        <v>1445</v>
      </c>
      <c r="L446" s="835">
        <v>132.97999999999999</v>
      </c>
      <c r="M446" s="835">
        <v>265.95999999999998</v>
      </c>
      <c r="N446" s="832">
        <v>2</v>
      </c>
      <c r="O446" s="836">
        <v>0.5</v>
      </c>
      <c r="P446" s="835">
        <v>265.95999999999998</v>
      </c>
      <c r="Q446" s="837">
        <v>1</v>
      </c>
      <c r="R446" s="832">
        <v>2</v>
      </c>
      <c r="S446" s="837">
        <v>1</v>
      </c>
      <c r="T446" s="836">
        <v>0.5</v>
      </c>
      <c r="U446" s="838">
        <v>1</v>
      </c>
    </row>
    <row r="447" spans="1:21" ht="14.4" customHeight="1" x14ac:dyDescent="0.3">
      <c r="A447" s="831">
        <v>31</v>
      </c>
      <c r="B447" s="832" t="s">
        <v>1383</v>
      </c>
      <c r="C447" s="832" t="s">
        <v>1389</v>
      </c>
      <c r="D447" s="833" t="s">
        <v>2163</v>
      </c>
      <c r="E447" s="834" t="s">
        <v>1411</v>
      </c>
      <c r="F447" s="832" t="s">
        <v>1384</v>
      </c>
      <c r="G447" s="832" t="s">
        <v>1531</v>
      </c>
      <c r="H447" s="832" t="s">
        <v>579</v>
      </c>
      <c r="I447" s="832" t="s">
        <v>1970</v>
      </c>
      <c r="J447" s="832" t="s">
        <v>1971</v>
      </c>
      <c r="K447" s="832" t="s">
        <v>1972</v>
      </c>
      <c r="L447" s="835">
        <v>300.33</v>
      </c>
      <c r="M447" s="835">
        <v>300.33</v>
      </c>
      <c r="N447" s="832">
        <v>1</v>
      </c>
      <c r="O447" s="836">
        <v>0.5</v>
      </c>
      <c r="P447" s="835">
        <v>300.33</v>
      </c>
      <c r="Q447" s="837">
        <v>1</v>
      </c>
      <c r="R447" s="832">
        <v>1</v>
      </c>
      <c r="S447" s="837">
        <v>1</v>
      </c>
      <c r="T447" s="836">
        <v>0.5</v>
      </c>
      <c r="U447" s="838">
        <v>1</v>
      </c>
    </row>
    <row r="448" spans="1:21" ht="14.4" customHeight="1" x14ac:dyDescent="0.3">
      <c r="A448" s="831">
        <v>31</v>
      </c>
      <c r="B448" s="832" t="s">
        <v>1383</v>
      </c>
      <c r="C448" s="832" t="s">
        <v>1389</v>
      </c>
      <c r="D448" s="833" t="s">
        <v>2163</v>
      </c>
      <c r="E448" s="834" t="s">
        <v>1411</v>
      </c>
      <c r="F448" s="832" t="s">
        <v>1384</v>
      </c>
      <c r="G448" s="832" t="s">
        <v>1973</v>
      </c>
      <c r="H448" s="832" t="s">
        <v>579</v>
      </c>
      <c r="I448" s="832" t="s">
        <v>1974</v>
      </c>
      <c r="J448" s="832" t="s">
        <v>1975</v>
      </c>
      <c r="K448" s="832" t="s">
        <v>1976</v>
      </c>
      <c r="L448" s="835">
        <v>0</v>
      </c>
      <c r="M448" s="835">
        <v>0</v>
      </c>
      <c r="N448" s="832">
        <v>1</v>
      </c>
      <c r="O448" s="836">
        <v>1</v>
      </c>
      <c r="P448" s="835">
        <v>0</v>
      </c>
      <c r="Q448" s="837"/>
      <c r="R448" s="832">
        <v>1</v>
      </c>
      <c r="S448" s="837">
        <v>1</v>
      </c>
      <c r="T448" s="836">
        <v>1</v>
      </c>
      <c r="U448" s="838">
        <v>1</v>
      </c>
    </row>
    <row r="449" spans="1:21" ht="14.4" customHeight="1" x14ac:dyDescent="0.3">
      <c r="A449" s="831">
        <v>31</v>
      </c>
      <c r="B449" s="832" t="s">
        <v>1383</v>
      </c>
      <c r="C449" s="832" t="s">
        <v>1389</v>
      </c>
      <c r="D449" s="833" t="s">
        <v>2163</v>
      </c>
      <c r="E449" s="834" t="s">
        <v>1411</v>
      </c>
      <c r="F449" s="832" t="s">
        <v>1384</v>
      </c>
      <c r="G449" s="832" t="s">
        <v>1611</v>
      </c>
      <c r="H449" s="832" t="s">
        <v>609</v>
      </c>
      <c r="I449" s="832" t="s">
        <v>1977</v>
      </c>
      <c r="J449" s="832" t="s">
        <v>1613</v>
      </c>
      <c r="K449" s="832" t="s">
        <v>1978</v>
      </c>
      <c r="L449" s="835">
        <v>193.68</v>
      </c>
      <c r="M449" s="835">
        <v>193.68</v>
      </c>
      <c r="N449" s="832">
        <v>1</v>
      </c>
      <c r="O449" s="836">
        <v>0.5</v>
      </c>
      <c r="P449" s="835">
        <v>193.68</v>
      </c>
      <c r="Q449" s="837">
        <v>1</v>
      </c>
      <c r="R449" s="832">
        <v>1</v>
      </c>
      <c r="S449" s="837">
        <v>1</v>
      </c>
      <c r="T449" s="836">
        <v>0.5</v>
      </c>
      <c r="U449" s="838">
        <v>1</v>
      </c>
    </row>
    <row r="450" spans="1:21" ht="14.4" customHeight="1" x14ac:dyDescent="0.3">
      <c r="A450" s="831">
        <v>31</v>
      </c>
      <c r="B450" s="832" t="s">
        <v>1383</v>
      </c>
      <c r="C450" s="832" t="s">
        <v>1389</v>
      </c>
      <c r="D450" s="833" t="s">
        <v>2163</v>
      </c>
      <c r="E450" s="834" t="s">
        <v>1411</v>
      </c>
      <c r="F450" s="832" t="s">
        <v>1384</v>
      </c>
      <c r="G450" s="832" t="s">
        <v>1417</v>
      </c>
      <c r="H450" s="832" t="s">
        <v>609</v>
      </c>
      <c r="I450" s="832" t="s">
        <v>1438</v>
      </c>
      <c r="J450" s="832" t="s">
        <v>718</v>
      </c>
      <c r="K450" s="832" t="s">
        <v>1165</v>
      </c>
      <c r="L450" s="835">
        <v>490.89</v>
      </c>
      <c r="M450" s="835">
        <v>981.78</v>
      </c>
      <c r="N450" s="832">
        <v>2</v>
      </c>
      <c r="O450" s="836">
        <v>1</v>
      </c>
      <c r="P450" s="835">
        <v>981.78</v>
      </c>
      <c r="Q450" s="837">
        <v>1</v>
      </c>
      <c r="R450" s="832">
        <v>2</v>
      </c>
      <c r="S450" s="837">
        <v>1</v>
      </c>
      <c r="T450" s="836">
        <v>1</v>
      </c>
      <c r="U450" s="838">
        <v>1</v>
      </c>
    </row>
    <row r="451" spans="1:21" ht="14.4" customHeight="1" x14ac:dyDescent="0.3">
      <c r="A451" s="831">
        <v>31</v>
      </c>
      <c r="B451" s="832" t="s">
        <v>1383</v>
      </c>
      <c r="C451" s="832" t="s">
        <v>1389</v>
      </c>
      <c r="D451" s="833" t="s">
        <v>2163</v>
      </c>
      <c r="E451" s="834" t="s">
        <v>1411</v>
      </c>
      <c r="F451" s="832" t="s">
        <v>1384</v>
      </c>
      <c r="G451" s="832" t="s">
        <v>1417</v>
      </c>
      <c r="H451" s="832" t="s">
        <v>609</v>
      </c>
      <c r="I451" s="832" t="s">
        <v>1418</v>
      </c>
      <c r="J451" s="832" t="s">
        <v>718</v>
      </c>
      <c r="K451" s="832" t="s">
        <v>1163</v>
      </c>
      <c r="L451" s="835">
        <v>736.33</v>
      </c>
      <c r="M451" s="835">
        <v>5154.3100000000004</v>
      </c>
      <c r="N451" s="832">
        <v>7</v>
      </c>
      <c r="O451" s="836">
        <v>4.5</v>
      </c>
      <c r="P451" s="835">
        <v>4417.9800000000005</v>
      </c>
      <c r="Q451" s="837">
        <v>0.85714285714285721</v>
      </c>
      <c r="R451" s="832">
        <v>6</v>
      </c>
      <c r="S451" s="837">
        <v>0.8571428571428571</v>
      </c>
      <c r="T451" s="836">
        <v>3.5</v>
      </c>
      <c r="U451" s="838">
        <v>0.77777777777777779</v>
      </c>
    </row>
    <row r="452" spans="1:21" ht="14.4" customHeight="1" x14ac:dyDescent="0.3">
      <c r="A452" s="831">
        <v>31</v>
      </c>
      <c r="B452" s="832" t="s">
        <v>1383</v>
      </c>
      <c r="C452" s="832" t="s">
        <v>1389</v>
      </c>
      <c r="D452" s="833" t="s">
        <v>2163</v>
      </c>
      <c r="E452" s="834" t="s">
        <v>1411</v>
      </c>
      <c r="F452" s="832" t="s">
        <v>1384</v>
      </c>
      <c r="G452" s="832" t="s">
        <v>1417</v>
      </c>
      <c r="H452" s="832" t="s">
        <v>609</v>
      </c>
      <c r="I452" s="832" t="s">
        <v>1488</v>
      </c>
      <c r="J452" s="832" t="s">
        <v>718</v>
      </c>
      <c r="K452" s="832" t="s">
        <v>1489</v>
      </c>
      <c r="L452" s="835">
        <v>923.74</v>
      </c>
      <c r="M452" s="835">
        <v>1847.48</v>
      </c>
      <c r="N452" s="832">
        <v>2</v>
      </c>
      <c r="O452" s="836">
        <v>0.5</v>
      </c>
      <c r="P452" s="835">
        <v>1847.48</v>
      </c>
      <c r="Q452" s="837">
        <v>1</v>
      </c>
      <c r="R452" s="832">
        <v>2</v>
      </c>
      <c r="S452" s="837">
        <v>1</v>
      </c>
      <c r="T452" s="836">
        <v>0.5</v>
      </c>
      <c r="U452" s="838">
        <v>1</v>
      </c>
    </row>
    <row r="453" spans="1:21" ht="14.4" customHeight="1" x14ac:dyDescent="0.3">
      <c r="A453" s="831">
        <v>31</v>
      </c>
      <c r="B453" s="832" t="s">
        <v>1383</v>
      </c>
      <c r="C453" s="832" t="s">
        <v>1389</v>
      </c>
      <c r="D453" s="833" t="s">
        <v>2163</v>
      </c>
      <c r="E453" s="834" t="s">
        <v>1411</v>
      </c>
      <c r="F453" s="832" t="s">
        <v>1384</v>
      </c>
      <c r="G453" s="832" t="s">
        <v>1417</v>
      </c>
      <c r="H453" s="832" t="s">
        <v>609</v>
      </c>
      <c r="I453" s="832" t="s">
        <v>1816</v>
      </c>
      <c r="J453" s="832" t="s">
        <v>718</v>
      </c>
      <c r="K453" s="832" t="s">
        <v>1489</v>
      </c>
      <c r="L453" s="835">
        <v>923.74</v>
      </c>
      <c r="M453" s="835">
        <v>923.74</v>
      </c>
      <c r="N453" s="832">
        <v>1</v>
      </c>
      <c r="O453" s="836">
        <v>1</v>
      </c>
      <c r="P453" s="835">
        <v>923.74</v>
      </c>
      <c r="Q453" s="837">
        <v>1</v>
      </c>
      <c r="R453" s="832">
        <v>1</v>
      </c>
      <c r="S453" s="837">
        <v>1</v>
      </c>
      <c r="T453" s="836">
        <v>1</v>
      </c>
      <c r="U453" s="838">
        <v>1</v>
      </c>
    </row>
    <row r="454" spans="1:21" ht="14.4" customHeight="1" x14ac:dyDescent="0.3">
      <c r="A454" s="831">
        <v>31</v>
      </c>
      <c r="B454" s="832" t="s">
        <v>1383</v>
      </c>
      <c r="C454" s="832" t="s">
        <v>1389</v>
      </c>
      <c r="D454" s="833" t="s">
        <v>2163</v>
      </c>
      <c r="E454" s="834" t="s">
        <v>1411</v>
      </c>
      <c r="F454" s="832" t="s">
        <v>1384</v>
      </c>
      <c r="G454" s="832" t="s">
        <v>1419</v>
      </c>
      <c r="H454" s="832" t="s">
        <v>609</v>
      </c>
      <c r="I454" s="832" t="s">
        <v>1284</v>
      </c>
      <c r="J454" s="832" t="s">
        <v>1285</v>
      </c>
      <c r="K454" s="832" t="s">
        <v>1286</v>
      </c>
      <c r="L454" s="835">
        <v>0</v>
      </c>
      <c r="M454" s="835">
        <v>0</v>
      </c>
      <c r="N454" s="832">
        <v>4</v>
      </c>
      <c r="O454" s="836">
        <v>2</v>
      </c>
      <c r="P454" s="835">
        <v>0</v>
      </c>
      <c r="Q454" s="837"/>
      <c r="R454" s="832">
        <v>3</v>
      </c>
      <c r="S454" s="837">
        <v>0.75</v>
      </c>
      <c r="T454" s="836">
        <v>1.5</v>
      </c>
      <c r="U454" s="838">
        <v>0.75</v>
      </c>
    </row>
    <row r="455" spans="1:21" ht="14.4" customHeight="1" x14ac:dyDescent="0.3">
      <c r="A455" s="831">
        <v>31</v>
      </c>
      <c r="B455" s="832" t="s">
        <v>1383</v>
      </c>
      <c r="C455" s="832" t="s">
        <v>1389</v>
      </c>
      <c r="D455" s="833" t="s">
        <v>2163</v>
      </c>
      <c r="E455" s="834" t="s">
        <v>1411</v>
      </c>
      <c r="F455" s="832" t="s">
        <v>1384</v>
      </c>
      <c r="G455" s="832" t="s">
        <v>1420</v>
      </c>
      <c r="H455" s="832" t="s">
        <v>579</v>
      </c>
      <c r="I455" s="832" t="s">
        <v>1421</v>
      </c>
      <c r="J455" s="832" t="s">
        <v>928</v>
      </c>
      <c r="K455" s="832" t="s">
        <v>1422</v>
      </c>
      <c r="L455" s="835">
        <v>219.37</v>
      </c>
      <c r="M455" s="835">
        <v>219.37</v>
      </c>
      <c r="N455" s="832">
        <v>1</v>
      </c>
      <c r="O455" s="836">
        <v>0.5</v>
      </c>
      <c r="P455" s="835"/>
      <c r="Q455" s="837">
        <v>0</v>
      </c>
      <c r="R455" s="832"/>
      <c r="S455" s="837">
        <v>0</v>
      </c>
      <c r="T455" s="836"/>
      <c r="U455" s="838">
        <v>0</v>
      </c>
    </row>
    <row r="456" spans="1:21" ht="14.4" customHeight="1" x14ac:dyDescent="0.3">
      <c r="A456" s="831">
        <v>31</v>
      </c>
      <c r="B456" s="832" t="s">
        <v>1383</v>
      </c>
      <c r="C456" s="832" t="s">
        <v>1389</v>
      </c>
      <c r="D456" s="833" t="s">
        <v>2163</v>
      </c>
      <c r="E456" s="834" t="s">
        <v>1411</v>
      </c>
      <c r="F456" s="832" t="s">
        <v>1384</v>
      </c>
      <c r="G456" s="832" t="s">
        <v>1828</v>
      </c>
      <c r="H456" s="832" t="s">
        <v>579</v>
      </c>
      <c r="I456" s="832" t="s">
        <v>1979</v>
      </c>
      <c r="J456" s="832" t="s">
        <v>1980</v>
      </c>
      <c r="K456" s="832" t="s">
        <v>1831</v>
      </c>
      <c r="L456" s="835">
        <v>36.909999999999997</v>
      </c>
      <c r="M456" s="835">
        <v>73.819999999999993</v>
      </c>
      <c r="N456" s="832">
        <v>2</v>
      </c>
      <c r="O456" s="836">
        <v>1</v>
      </c>
      <c r="P456" s="835">
        <v>73.819999999999993</v>
      </c>
      <c r="Q456" s="837">
        <v>1</v>
      </c>
      <c r="R456" s="832">
        <v>2</v>
      </c>
      <c r="S456" s="837">
        <v>1</v>
      </c>
      <c r="T456" s="836">
        <v>1</v>
      </c>
      <c r="U456" s="838">
        <v>1</v>
      </c>
    </row>
    <row r="457" spans="1:21" ht="14.4" customHeight="1" x14ac:dyDescent="0.3">
      <c r="A457" s="831">
        <v>31</v>
      </c>
      <c r="B457" s="832" t="s">
        <v>1383</v>
      </c>
      <c r="C457" s="832" t="s">
        <v>1389</v>
      </c>
      <c r="D457" s="833" t="s">
        <v>2163</v>
      </c>
      <c r="E457" s="834" t="s">
        <v>1411</v>
      </c>
      <c r="F457" s="832" t="s">
        <v>1384</v>
      </c>
      <c r="G457" s="832" t="s">
        <v>1625</v>
      </c>
      <c r="H457" s="832" t="s">
        <v>579</v>
      </c>
      <c r="I457" s="832" t="s">
        <v>1626</v>
      </c>
      <c r="J457" s="832" t="s">
        <v>1627</v>
      </c>
      <c r="K457" s="832" t="s">
        <v>1628</v>
      </c>
      <c r="L457" s="835">
        <v>46.99</v>
      </c>
      <c r="M457" s="835">
        <v>46.99</v>
      </c>
      <c r="N457" s="832">
        <v>1</v>
      </c>
      <c r="O457" s="836">
        <v>1</v>
      </c>
      <c r="P457" s="835">
        <v>46.99</v>
      </c>
      <c r="Q457" s="837">
        <v>1</v>
      </c>
      <c r="R457" s="832">
        <v>1</v>
      </c>
      <c r="S457" s="837">
        <v>1</v>
      </c>
      <c r="T457" s="836">
        <v>1</v>
      </c>
      <c r="U457" s="838">
        <v>1</v>
      </c>
    </row>
    <row r="458" spans="1:21" ht="14.4" customHeight="1" x14ac:dyDescent="0.3">
      <c r="A458" s="831">
        <v>31</v>
      </c>
      <c r="B458" s="832" t="s">
        <v>1383</v>
      </c>
      <c r="C458" s="832" t="s">
        <v>1389</v>
      </c>
      <c r="D458" s="833" t="s">
        <v>2163</v>
      </c>
      <c r="E458" s="834" t="s">
        <v>1411</v>
      </c>
      <c r="F458" s="832" t="s">
        <v>1384</v>
      </c>
      <c r="G458" s="832" t="s">
        <v>1456</v>
      </c>
      <c r="H458" s="832" t="s">
        <v>579</v>
      </c>
      <c r="I458" s="832" t="s">
        <v>1981</v>
      </c>
      <c r="J458" s="832" t="s">
        <v>1405</v>
      </c>
      <c r="K458" s="832"/>
      <c r="L458" s="835">
        <v>31.77</v>
      </c>
      <c r="M458" s="835">
        <v>31.77</v>
      </c>
      <c r="N458" s="832">
        <v>1</v>
      </c>
      <c r="O458" s="836">
        <v>1</v>
      </c>
      <c r="P458" s="835">
        <v>31.77</v>
      </c>
      <c r="Q458" s="837">
        <v>1</v>
      </c>
      <c r="R458" s="832">
        <v>1</v>
      </c>
      <c r="S458" s="837">
        <v>1</v>
      </c>
      <c r="T458" s="836">
        <v>1</v>
      </c>
      <c r="U458" s="838">
        <v>1</v>
      </c>
    </row>
    <row r="459" spans="1:21" ht="14.4" customHeight="1" x14ac:dyDescent="0.3">
      <c r="A459" s="831">
        <v>31</v>
      </c>
      <c r="B459" s="832" t="s">
        <v>1383</v>
      </c>
      <c r="C459" s="832" t="s">
        <v>1389</v>
      </c>
      <c r="D459" s="833" t="s">
        <v>2163</v>
      </c>
      <c r="E459" s="834" t="s">
        <v>1411</v>
      </c>
      <c r="F459" s="832" t="s">
        <v>1384</v>
      </c>
      <c r="G459" s="832" t="s">
        <v>1460</v>
      </c>
      <c r="H459" s="832" t="s">
        <v>609</v>
      </c>
      <c r="I459" s="832" t="s">
        <v>1239</v>
      </c>
      <c r="J459" s="832" t="s">
        <v>1240</v>
      </c>
      <c r="K459" s="832" t="s">
        <v>1241</v>
      </c>
      <c r="L459" s="835">
        <v>149.52000000000001</v>
      </c>
      <c r="M459" s="835">
        <v>149.52000000000001</v>
      </c>
      <c r="N459" s="832">
        <v>1</v>
      </c>
      <c r="O459" s="836">
        <v>1</v>
      </c>
      <c r="P459" s="835"/>
      <c r="Q459" s="837">
        <v>0</v>
      </c>
      <c r="R459" s="832"/>
      <c r="S459" s="837">
        <v>0</v>
      </c>
      <c r="T459" s="836"/>
      <c r="U459" s="838">
        <v>0</v>
      </c>
    </row>
    <row r="460" spans="1:21" ht="14.4" customHeight="1" x14ac:dyDescent="0.3">
      <c r="A460" s="831">
        <v>31</v>
      </c>
      <c r="B460" s="832" t="s">
        <v>1383</v>
      </c>
      <c r="C460" s="832" t="s">
        <v>1389</v>
      </c>
      <c r="D460" s="833" t="s">
        <v>2163</v>
      </c>
      <c r="E460" s="834" t="s">
        <v>1411</v>
      </c>
      <c r="F460" s="832" t="s">
        <v>1384</v>
      </c>
      <c r="G460" s="832" t="s">
        <v>1461</v>
      </c>
      <c r="H460" s="832" t="s">
        <v>579</v>
      </c>
      <c r="I460" s="832" t="s">
        <v>1788</v>
      </c>
      <c r="J460" s="832" t="s">
        <v>614</v>
      </c>
      <c r="K460" s="832" t="s">
        <v>1789</v>
      </c>
      <c r="L460" s="835">
        <v>0</v>
      </c>
      <c r="M460" s="835">
        <v>0</v>
      </c>
      <c r="N460" s="832">
        <v>3</v>
      </c>
      <c r="O460" s="836">
        <v>2</v>
      </c>
      <c r="P460" s="835">
        <v>0</v>
      </c>
      <c r="Q460" s="837"/>
      <c r="R460" s="832">
        <v>3</v>
      </c>
      <c r="S460" s="837">
        <v>1</v>
      </c>
      <c r="T460" s="836">
        <v>2</v>
      </c>
      <c r="U460" s="838">
        <v>1</v>
      </c>
    </row>
    <row r="461" spans="1:21" ht="14.4" customHeight="1" x14ac:dyDescent="0.3">
      <c r="A461" s="831">
        <v>31</v>
      </c>
      <c r="B461" s="832" t="s">
        <v>1383</v>
      </c>
      <c r="C461" s="832" t="s">
        <v>1389</v>
      </c>
      <c r="D461" s="833" t="s">
        <v>2163</v>
      </c>
      <c r="E461" s="834" t="s">
        <v>1411</v>
      </c>
      <c r="F461" s="832" t="s">
        <v>1386</v>
      </c>
      <c r="G461" s="832" t="s">
        <v>1423</v>
      </c>
      <c r="H461" s="832" t="s">
        <v>579</v>
      </c>
      <c r="I461" s="832" t="s">
        <v>1424</v>
      </c>
      <c r="J461" s="832" t="s">
        <v>1425</v>
      </c>
      <c r="K461" s="832" t="s">
        <v>1426</v>
      </c>
      <c r="L461" s="835">
        <v>35.130000000000003</v>
      </c>
      <c r="M461" s="835">
        <v>70.260000000000005</v>
      </c>
      <c r="N461" s="832">
        <v>2</v>
      </c>
      <c r="O461" s="836">
        <v>1</v>
      </c>
      <c r="P461" s="835">
        <v>70.260000000000005</v>
      </c>
      <c r="Q461" s="837">
        <v>1</v>
      </c>
      <c r="R461" s="832">
        <v>2</v>
      </c>
      <c r="S461" s="837">
        <v>1</v>
      </c>
      <c r="T461" s="836">
        <v>1</v>
      </c>
      <c r="U461" s="838">
        <v>1</v>
      </c>
    </row>
    <row r="462" spans="1:21" ht="14.4" customHeight="1" x14ac:dyDescent="0.3">
      <c r="A462" s="831">
        <v>31</v>
      </c>
      <c r="B462" s="832" t="s">
        <v>1383</v>
      </c>
      <c r="C462" s="832" t="s">
        <v>1389</v>
      </c>
      <c r="D462" s="833" t="s">
        <v>2163</v>
      </c>
      <c r="E462" s="834" t="s">
        <v>1411</v>
      </c>
      <c r="F462" s="832" t="s">
        <v>1386</v>
      </c>
      <c r="G462" s="832" t="s">
        <v>1427</v>
      </c>
      <c r="H462" s="832" t="s">
        <v>579</v>
      </c>
      <c r="I462" s="832" t="s">
        <v>1515</v>
      </c>
      <c r="J462" s="832" t="s">
        <v>1477</v>
      </c>
      <c r="K462" s="832" t="s">
        <v>1516</v>
      </c>
      <c r="L462" s="835">
        <v>58.5</v>
      </c>
      <c r="M462" s="835">
        <v>58.5</v>
      </c>
      <c r="N462" s="832">
        <v>1</v>
      </c>
      <c r="O462" s="836">
        <v>1</v>
      </c>
      <c r="P462" s="835">
        <v>58.5</v>
      </c>
      <c r="Q462" s="837">
        <v>1</v>
      </c>
      <c r="R462" s="832">
        <v>1</v>
      </c>
      <c r="S462" s="837">
        <v>1</v>
      </c>
      <c r="T462" s="836">
        <v>1</v>
      </c>
      <c r="U462" s="838">
        <v>1</v>
      </c>
    </row>
    <row r="463" spans="1:21" ht="14.4" customHeight="1" x14ac:dyDescent="0.3">
      <c r="A463" s="831">
        <v>31</v>
      </c>
      <c r="B463" s="832" t="s">
        <v>1383</v>
      </c>
      <c r="C463" s="832" t="s">
        <v>1389</v>
      </c>
      <c r="D463" s="833" t="s">
        <v>2163</v>
      </c>
      <c r="E463" s="834" t="s">
        <v>1411</v>
      </c>
      <c r="F463" s="832" t="s">
        <v>1386</v>
      </c>
      <c r="G463" s="832" t="s">
        <v>1427</v>
      </c>
      <c r="H463" s="832" t="s">
        <v>579</v>
      </c>
      <c r="I463" s="832" t="s">
        <v>1563</v>
      </c>
      <c r="J463" s="832" t="s">
        <v>1564</v>
      </c>
      <c r="K463" s="832" t="s">
        <v>1565</v>
      </c>
      <c r="L463" s="835">
        <v>350</v>
      </c>
      <c r="M463" s="835">
        <v>1750</v>
      </c>
      <c r="N463" s="832">
        <v>5</v>
      </c>
      <c r="O463" s="836">
        <v>5</v>
      </c>
      <c r="P463" s="835">
        <v>1400</v>
      </c>
      <c r="Q463" s="837">
        <v>0.8</v>
      </c>
      <c r="R463" s="832">
        <v>4</v>
      </c>
      <c r="S463" s="837">
        <v>0.8</v>
      </c>
      <c r="T463" s="836">
        <v>4</v>
      </c>
      <c r="U463" s="838">
        <v>0.8</v>
      </c>
    </row>
    <row r="464" spans="1:21" ht="14.4" customHeight="1" x14ac:dyDescent="0.3">
      <c r="A464" s="831">
        <v>31</v>
      </c>
      <c r="B464" s="832" t="s">
        <v>1383</v>
      </c>
      <c r="C464" s="832" t="s">
        <v>1389</v>
      </c>
      <c r="D464" s="833" t="s">
        <v>2163</v>
      </c>
      <c r="E464" s="834" t="s">
        <v>1411</v>
      </c>
      <c r="F464" s="832" t="s">
        <v>1386</v>
      </c>
      <c r="G464" s="832" t="s">
        <v>1427</v>
      </c>
      <c r="H464" s="832" t="s">
        <v>579</v>
      </c>
      <c r="I464" s="832" t="s">
        <v>1431</v>
      </c>
      <c r="J464" s="832" t="s">
        <v>1432</v>
      </c>
      <c r="K464" s="832" t="s">
        <v>1433</v>
      </c>
      <c r="L464" s="835">
        <v>1000</v>
      </c>
      <c r="M464" s="835">
        <v>4000</v>
      </c>
      <c r="N464" s="832">
        <v>4</v>
      </c>
      <c r="O464" s="836">
        <v>4</v>
      </c>
      <c r="P464" s="835">
        <v>4000</v>
      </c>
      <c r="Q464" s="837">
        <v>1</v>
      </c>
      <c r="R464" s="832">
        <v>4</v>
      </c>
      <c r="S464" s="837">
        <v>1</v>
      </c>
      <c r="T464" s="836">
        <v>4</v>
      </c>
      <c r="U464" s="838">
        <v>1</v>
      </c>
    </row>
    <row r="465" spans="1:21" ht="14.4" customHeight="1" x14ac:dyDescent="0.3">
      <c r="A465" s="831">
        <v>31</v>
      </c>
      <c r="B465" s="832" t="s">
        <v>1383</v>
      </c>
      <c r="C465" s="832" t="s">
        <v>1389</v>
      </c>
      <c r="D465" s="833" t="s">
        <v>2163</v>
      </c>
      <c r="E465" s="834" t="s">
        <v>1411</v>
      </c>
      <c r="F465" s="832" t="s">
        <v>1386</v>
      </c>
      <c r="G465" s="832" t="s">
        <v>1427</v>
      </c>
      <c r="H465" s="832" t="s">
        <v>579</v>
      </c>
      <c r="I465" s="832" t="s">
        <v>1660</v>
      </c>
      <c r="J465" s="832" t="s">
        <v>1661</v>
      </c>
      <c r="K465" s="832" t="s">
        <v>1662</v>
      </c>
      <c r="L465" s="835">
        <v>750</v>
      </c>
      <c r="M465" s="835">
        <v>750</v>
      </c>
      <c r="N465" s="832">
        <v>1</v>
      </c>
      <c r="O465" s="836">
        <v>1</v>
      </c>
      <c r="P465" s="835">
        <v>750</v>
      </c>
      <c r="Q465" s="837">
        <v>1</v>
      </c>
      <c r="R465" s="832">
        <v>1</v>
      </c>
      <c r="S465" s="837">
        <v>1</v>
      </c>
      <c r="T465" s="836">
        <v>1</v>
      </c>
      <c r="U465" s="838">
        <v>1</v>
      </c>
    </row>
    <row r="466" spans="1:21" ht="14.4" customHeight="1" x14ac:dyDescent="0.3">
      <c r="A466" s="831">
        <v>31</v>
      </c>
      <c r="B466" s="832" t="s">
        <v>1383</v>
      </c>
      <c r="C466" s="832" t="s">
        <v>1389</v>
      </c>
      <c r="D466" s="833" t="s">
        <v>2163</v>
      </c>
      <c r="E466" s="834" t="s">
        <v>1411</v>
      </c>
      <c r="F466" s="832" t="s">
        <v>1386</v>
      </c>
      <c r="G466" s="832" t="s">
        <v>1427</v>
      </c>
      <c r="H466" s="832" t="s">
        <v>579</v>
      </c>
      <c r="I466" s="832" t="s">
        <v>1982</v>
      </c>
      <c r="J466" s="832" t="s">
        <v>1983</v>
      </c>
      <c r="K466" s="832" t="s">
        <v>1984</v>
      </c>
      <c r="L466" s="835">
        <v>350</v>
      </c>
      <c r="M466" s="835">
        <v>350</v>
      </c>
      <c r="N466" s="832">
        <v>1</v>
      </c>
      <c r="O466" s="836">
        <v>1</v>
      </c>
      <c r="P466" s="835">
        <v>350</v>
      </c>
      <c r="Q466" s="837">
        <v>1</v>
      </c>
      <c r="R466" s="832">
        <v>1</v>
      </c>
      <c r="S466" s="837">
        <v>1</v>
      </c>
      <c r="T466" s="836">
        <v>1</v>
      </c>
      <c r="U466" s="838">
        <v>1</v>
      </c>
    </row>
    <row r="467" spans="1:21" ht="14.4" customHeight="1" x14ac:dyDescent="0.3">
      <c r="A467" s="831">
        <v>31</v>
      </c>
      <c r="B467" s="832" t="s">
        <v>1383</v>
      </c>
      <c r="C467" s="832" t="s">
        <v>1389</v>
      </c>
      <c r="D467" s="833" t="s">
        <v>2163</v>
      </c>
      <c r="E467" s="834" t="s">
        <v>1411</v>
      </c>
      <c r="F467" s="832" t="s">
        <v>1386</v>
      </c>
      <c r="G467" s="832" t="s">
        <v>1427</v>
      </c>
      <c r="H467" s="832" t="s">
        <v>579</v>
      </c>
      <c r="I467" s="832" t="s">
        <v>1702</v>
      </c>
      <c r="J467" s="832" t="s">
        <v>1703</v>
      </c>
      <c r="K467" s="832" t="s">
        <v>1704</v>
      </c>
      <c r="L467" s="835">
        <v>2260</v>
      </c>
      <c r="M467" s="835">
        <v>4520</v>
      </c>
      <c r="N467" s="832">
        <v>2</v>
      </c>
      <c r="O467" s="836">
        <v>2</v>
      </c>
      <c r="P467" s="835">
        <v>4520</v>
      </c>
      <c r="Q467" s="837">
        <v>1</v>
      </c>
      <c r="R467" s="832">
        <v>2</v>
      </c>
      <c r="S467" s="837">
        <v>1</v>
      </c>
      <c r="T467" s="836">
        <v>2</v>
      </c>
      <c r="U467" s="838">
        <v>1</v>
      </c>
    </row>
    <row r="468" spans="1:21" ht="14.4" customHeight="1" x14ac:dyDescent="0.3">
      <c r="A468" s="831">
        <v>31</v>
      </c>
      <c r="B468" s="832" t="s">
        <v>1383</v>
      </c>
      <c r="C468" s="832" t="s">
        <v>1389</v>
      </c>
      <c r="D468" s="833" t="s">
        <v>2163</v>
      </c>
      <c r="E468" s="834" t="s">
        <v>1411</v>
      </c>
      <c r="F468" s="832" t="s">
        <v>1386</v>
      </c>
      <c r="G468" s="832" t="s">
        <v>1427</v>
      </c>
      <c r="H468" s="832" t="s">
        <v>579</v>
      </c>
      <c r="I468" s="832" t="s">
        <v>1668</v>
      </c>
      <c r="J468" s="832" t="s">
        <v>1669</v>
      </c>
      <c r="K468" s="832" t="s">
        <v>1670</v>
      </c>
      <c r="L468" s="835">
        <v>1000</v>
      </c>
      <c r="M468" s="835">
        <v>1000</v>
      </c>
      <c r="N468" s="832">
        <v>1</v>
      </c>
      <c r="O468" s="836">
        <v>1</v>
      </c>
      <c r="P468" s="835"/>
      <c r="Q468" s="837">
        <v>0</v>
      </c>
      <c r="R468" s="832"/>
      <c r="S468" s="837">
        <v>0</v>
      </c>
      <c r="T468" s="836"/>
      <c r="U468" s="838">
        <v>0</v>
      </c>
    </row>
    <row r="469" spans="1:21" ht="14.4" customHeight="1" x14ac:dyDescent="0.3">
      <c r="A469" s="831">
        <v>31</v>
      </c>
      <c r="B469" s="832" t="s">
        <v>1383</v>
      </c>
      <c r="C469" s="832" t="s">
        <v>1389</v>
      </c>
      <c r="D469" s="833" t="s">
        <v>2163</v>
      </c>
      <c r="E469" s="834" t="s">
        <v>1411</v>
      </c>
      <c r="F469" s="832" t="s">
        <v>1386</v>
      </c>
      <c r="G469" s="832" t="s">
        <v>1427</v>
      </c>
      <c r="H469" s="832" t="s">
        <v>579</v>
      </c>
      <c r="I469" s="832" t="s">
        <v>1985</v>
      </c>
      <c r="J469" s="832" t="s">
        <v>1986</v>
      </c>
      <c r="K469" s="832" t="s">
        <v>1987</v>
      </c>
      <c r="L469" s="835">
        <v>240.34</v>
      </c>
      <c r="M469" s="835">
        <v>240.34</v>
      </c>
      <c r="N469" s="832">
        <v>1</v>
      </c>
      <c r="O469" s="836">
        <v>1</v>
      </c>
      <c r="P469" s="835"/>
      <c r="Q469" s="837">
        <v>0</v>
      </c>
      <c r="R469" s="832"/>
      <c r="S469" s="837">
        <v>0</v>
      </c>
      <c r="T469" s="836"/>
      <c r="U469" s="838">
        <v>0</v>
      </c>
    </row>
    <row r="470" spans="1:21" ht="14.4" customHeight="1" x14ac:dyDescent="0.3">
      <c r="A470" s="831">
        <v>31</v>
      </c>
      <c r="B470" s="832" t="s">
        <v>1383</v>
      </c>
      <c r="C470" s="832" t="s">
        <v>1389</v>
      </c>
      <c r="D470" s="833" t="s">
        <v>2163</v>
      </c>
      <c r="E470" s="834" t="s">
        <v>1411</v>
      </c>
      <c r="F470" s="832" t="s">
        <v>1386</v>
      </c>
      <c r="G470" s="832" t="s">
        <v>1434</v>
      </c>
      <c r="H470" s="832" t="s">
        <v>579</v>
      </c>
      <c r="I470" s="832" t="s">
        <v>1569</v>
      </c>
      <c r="J470" s="832" t="s">
        <v>1570</v>
      </c>
      <c r="K470" s="832" t="s">
        <v>1571</v>
      </c>
      <c r="L470" s="835">
        <v>260</v>
      </c>
      <c r="M470" s="835">
        <v>780</v>
      </c>
      <c r="N470" s="832">
        <v>3</v>
      </c>
      <c r="O470" s="836">
        <v>2</v>
      </c>
      <c r="P470" s="835">
        <v>260</v>
      </c>
      <c r="Q470" s="837">
        <v>0.33333333333333331</v>
      </c>
      <c r="R470" s="832">
        <v>1</v>
      </c>
      <c r="S470" s="837">
        <v>0.33333333333333331</v>
      </c>
      <c r="T470" s="836">
        <v>1</v>
      </c>
      <c r="U470" s="838">
        <v>0.5</v>
      </c>
    </row>
    <row r="471" spans="1:21" ht="14.4" customHeight="1" x14ac:dyDescent="0.3">
      <c r="A471" s="831">
        <v>31</v>
      </c>
      <c r="B471" s="832" t="s">
        <v>1383</v>
      </c>
      <c r="C471" s="832" t="s">
        <v>1389</v>
      </c>
      <c r="D471" s="833" t="s">
        <v>2163</v>
      </c>
      <c r="E471" s="834" t="s">
        <v>1411</v>
      </c>
      <c r="F471" s="832" t="s">
        <v>1386</v>
      </c>
      <c r="G471" s="832" t="s">
        <v>1434</v>
      </c>
      <c r="H471" s="832" t="s">
        <v>579</v>
      </c>
      <c r="I471" s="832" t="s">
        <v>1435</v>
      </c>
      <c r="J471" s="832" t="s">
        <v>1436</v>
      </c>
      <c r="K471" s="832" t="s">
        <v>1437</v>
      </c>
      <c r="L471" s="835">
        <v>200</v>
      </c>
      <c r="M471" s="835">
        <v>400</v>
      </c>
      <c r="N471" s="832">
        <v>2</v>
      </c>
      <c r="O471" s="836">
        <v>1</v>
      </c>
      <c r="P471" s="835">
        <v>400</v>
      </c>
      <c r="Q471" s="837">
        <v>1</v>
      </c>
      <c r="R471" s="832">
        <v>2</v>
      </c>
      <c r="S471" s="837">
        <v>1</v>
      </c>
      <c r="T471" s="836">
        <v>1</v>
      </c>
      <c r="U471" s="838">
        <v>1</v>
      </c>
    </row>
    <row r="472" spans="1:21" ht="14.4" customHeight="1" x14ac:dyDescent="0.3">
      <c r="A472" s="831">
        <v>31</v>
      </c>
      <c r="B472" s="832" t="s">
        <v>1383</v>
      </c>
      <c r="C472" s="832" t="s">
        <v>1389</v>
      </c>
      <c r="D472" s="833" t="s">
        <v>2163</v>
      </c>
      <c r="E472" s="834" t="s">
        <v>1412</v>
      </c>
      <c r="F472" s="832" t="s">
        <v>1384</v>
      </c>
      <c r="G472" s="832" t="s">
        <v>1988</v>
      </c>
      <c r="H472" s="832" t="s">
        <v>609</v>
      </c>
      <c r="I472" s="832" t="s">
        <v>1989</v>
      </c>
      <c r="J472" s="832" t="s">
        <v>1990</v>
      </c>
      <c r="K472" s="832" t="s">
        <v>1991</v>
      </c>
      <c r="L472" s="835">
        <v>0</v>
      </c>
      <c r="M472" s="835">
        <v>0</v>
      </c>
      <c r="N472" s="832">
        <v>2</v>
      </c>
      <c r="O472" s="836">
        <v>0.5</v>
      </c>
      <c r="P472" s="835"/>
      <c r="Q472" s="837"/>
      <c r="R472" s="832"/>
      <c r="S472" s="837">
        <v>0</v>
      </c>
      <c r="T472" s="836"/>
      <c r="U472" s="838">
        <v>0</v>
      </c>
    </row>
    <row r="473" spans="1:21" ht="14.4" customHeight="1" x14ac:dyDescent="0.3">
      <c r="A473" s="831">
        <v>31</v>
      </c>
      <c r="B473" s="832" t="s">
        <v>1383</v>
      </c>
      <c r="C473" s="832" t="s">
        <v>1389</v>
      </c>
      <c r="D473" s="833" t="s">
        <v>2163</v>
      </c>
      <c r="E473" s="834" t="s">
        <v>1412</v>
      </c>
      <c r="F473" s="832" t="s">
        <v>1384</v>
      </c>
      <c r="G473" s="832" t="s">
        <v>1992</v>
      </c>
      <c r="H473" s="832" t="s">
        <v>579</v>
      </c>
      <c r="I473" s="832" t="s">
        <v>1993</v>
      </c>
      <c r="J473" s="832" t="s">
        <v>1994</v>
      </c>
      <c r="K473" s="832" t="s">
        <v>1995</v>
      </c>
      <c r="L473" s="835">
        <v>86.02</v>
      </c>
      <c r="M473" s="835">
        <v>172.04</v>
      </c>
      <c r="N473" s="832">
        <v>2</v>
      </c>
      <c r="O473" s="836">
        <v>1</v>
      </c>
      <c r="P473" s="835">
        <v>172.04</v>
      </c>
      <c r="Q473" s="837">
        <v>1</v>
      </c>
      <c r="R473" s="832">
        <v>2</v>
      </c>
      <c r="S473" s="837">
        <v>1</v>
      </c>
      <c r="T473" s="836">
        <v>1</v>
      </c>
      <c r="U473" s="838">
        <v>1</v>
      </c>
    </row>
    <row r="474" spans="1:21" ht="14.4" customHeight="1" x14ac:dyDescent="0.3">
      <c r="A474" s="831">
        <v>31</v>
      </c>
      <c r="B474" s="832" t="s">
        <v>1383</v>
      </c>
      <c r="C474" s="832" t="s">
        <v>1389</v>
      </c>
      <c r="D474" s="833" t="s">
        <v>2163</v>
      </c>
      <c r="E474" s="834" t="s">
        <v>1412</v>
      </c>
      <c r="F474" s="832" t="s">
        <v>1384</v>
      </c>
      <c r="G474" s="832" t="s">
        <v>1584</v>
      </c>
      <c r="H474" s="832" t="s">
        <v>579</v>
      </c>
      <c r="I474" s="832" t="s">
        <v>1996</v>
      </c>
      <c r="J474" s="832" t="s">
        <v>1928</v>
      </c>
      <c r="K474" s="832" t="s">
        <v>1997</v>
      </c>
      <c r="L474" s="835">
        <v>322.8</v>
      </c>
      <c r="M474" s="835">
        <v>645.6</v>
      </c>
      <c r="N474" s="832">
        <v>2</v>
      </c>
      <c r="O474" s="836">
        <v>1</v>
      </c>
      <c r="P474" s="835">
        <v>645.6</v>
      </c>
      <c r="Q474" s="837">
        <v>1</v>
      </c>
      <c r="R474" s="832">
        <v>2</v>
      </c>
      <c r="S474" s="837">
        <v>1</v>
      </c>
      <c r="T474" s="836">
        <v>1</v>
      </c>
      <c r="U474" s="838">
        <v>1</v>
      </c>
    </row>
    <row r="475" spans="1:21" ht="14.4" customHeight="1" x14ac:dyDescent="0.3">
      <c r="A475" s="831">
        <v>31</v>
      </c>
      <c r="B475" s="832" t="s">
        <v>1383</v>
      </c>
      <c r="C475" s="832" t="s">
        <v>1389</v>
      </c>
      <c r="D475" s="833" t="s">
        <v>2163</v>
      </c>
      <c r="E475" s="834" t="s">
        <v>1412</v>
      </c>
      <c r="F475" s="832" t="s">
        <v>1384</v>
      </c>
      <c r="G475" s="832" t="s">
        <v>1588</v>
      </c>
      <c r="H475" s="832" t="s">
        <v>579</v>
      </c>
      <c r="I475" s="832" t="s">
        <v>1595</v>
      </c>
      <c r="J475" s="832" t="s">
        <v>1590</v>
      </c>
      <c r="K475" s="832" t="s">
        <v>1596</v>
      </c>
      <c r="L475" s="835">
        <v>848.49</v>
      </c>
      <c r="M475" s="835">
        <v>848.49</v>
      </c>
      <c r="N475" s="832">
        <v>1</v>
      </c>
      <c r="O475" s="836">
        <v>1</v>
      </c>
      <c r="P475" s="835">
        <v>848.49</v>
      </c>
      <c r="Q475" s="837">
        <v>1</v>
      </c>
      <c r="R475" s="832">
        <v>1</v>
      </c>
      <c r="S475" s="837">
        <v>1</v>
      </c>
      <c r="T475" s="836">
        <v>1</v>
      </c>
      <c r="U475" s="838">
        <v>1</v>
      </c>
    </row>
    <row r="476" spans="1:21" ht="14.4" customHeight="1" x14ac:dyDescent="0.3">
      <c r="A476" s="831">
        <v>31</v>
      </c>
      <c r="B476" s="832" t="s">
        <v>1383</v>
      </c>
      <c r="C476" s="832" t="s">
        <v>1389</v>
      </c>
      <c r="D476" s="833" t="s">
        <v>2163</v>
      </c>
      <c r="E476" s="834" t="s">
        <v>1412</v>
      </c>
      <c r="F476" s="832" t="s">
        <v>1384</v>
      </c>
      <c r="G476" s="832" t="s">
        <v>1998</v>
      </c>
      <c r="H476" s="832" t="s">
        <v>579</v>
      </c>
      <c r="I476" s="832" t="s">
        <v>1999</v>
      </c>
      <c r="J476" s="832" t="s">
        <v>2000</v>
      </c>
      <c r="K476" s="832" t="s">
        <v>2001</v>
      </c>
      <c r="L476" s="835">
        <v>159.71</v>
      </c>
      <c r="M476" s="835">
        <v>319.42</v>
      </c>
      <c r="N476" s="832">
        <v>2</v>
      </c>
      <c r="O476" s="836">
        <v>1</v>
      </c>
      <c r="P476" s="835"/>
      <c r="Q476" s="837">
        <v>0</v>
      </c>
      <c r="R476" s="832"/>
      <c r="S476" s="837">
        <v>0</v>
      </c>
      <c r="T476" s="836"/>
      <c r="U476" s="838">
        <v>0</v>
      </c>
    </row>
    <row r="477" spans="1:21" ht="14.4" customHeight="1" x14ac:dyDescent="0.3">
      <c r="A477" s="831">
        <v>31</v>
      </c>
      <c r="B477" s="832" t="s">
        <v>1383</v>
      </c>
      <c r="C477" s="832" t="s">
        <v>1389</v>
      </c>
      <c r="D477" s="833" t="s">
        <v>2163</v>
      </c>
      <c r="E477" s="834" t="s">
        <v>1412</v>
      </c>
      <c r="F477" s="832" t="s">
        <v>1384</v>
      </c>
      <c r="G477" s="832" t="s">
        <v>2002</v>
      </c>
      <c r="H477" s="832" t="s">
        <v>579</v>
      </c>
      <c r="I477" s="832" t="s">
        <v>2003</v>
      </c>
      <c r="J477" s="832" t="s">
        <v>2004</v>
      </c>
      <c r="K477" s="832" t="s">
        <v>2005</v>
      </c>
      <c r="L477" s="835">
        <v>0</v>
      </c>
      <c r="M477" s="835">
        <v>0</v>
      </c>
      <c r="N477" s="832">
        <v>1</v>
      </c>
      <c r="O477" s="836">
        <v>0.5</v>
      </c>
      <c r="P477" s="835">
        <v>0</v>
      </c>
      <c r="Q477" s="837"/>
      <c r="R477" s="832">
        <v>1</v>
      </c>
      <c r="S477" s="837">
        <v>1</v>
      </c>
      <c r="T477" s="836">
        <v>0.5</v>
      </c>
      <c r="U477" s="838">
        <v>1</v>
      </c>
    </row>
    <row r="478" spans="1:21" ht="14.4" customHeight="1" x14ac:dyDescent="0.3">
      <c r="A478" s="831">
        <v>31</v>
      </c>
      <c r="B478" s="832" t="s">
        <v>1383</v>
      </c>
      <c r="C478" s="832" t="s">
        <v>1389</v>
      </c>
      <c r="D478" s="833" t="s">
        <v>2163</v>
      </c>
      <c r="E478" s="834" t="s">
        <v>1412</v>
      </c>
      <c r="F478" s="832" t="s">
        <v>1384</v>
      </c>
      <c r="G478" s="832" t="s">
        <v>1442</v>
      </c>
      <c r="H478" s="832" t="s">
        <v>579</v>
      </c>
      <c r="I478" s="832" t="s">
        <v>1443</v>
      </c>
      <c r="J478" s="832" t="s">
        <v>1444</v>
      </c>
      <c r="K478" s="832" t="s">
        <v>1445</v>
      </c>
      <c r="L478" s="835">
        <v>132.97999999999999</v>
      </c>
      <c r="M478" s="835">
        <v>664.9</v>
      </c>
      <c r="N478" s="832">
        <v>5</v>
      </c>
      <c r="O478" s="836">
        <v>1</v>
      </c>
      <c r="P478" s="835">
        <v>664.9</v>
      </c>
      <c r="Q478" s="837">
        <v>1</v>
      </c>
      <c r="R478" s="832">
        <v>5</v>
      </c>
      <c r="S478" s="837">
        <v>1</v>
      </c>
      <c r="T478" s="836">
        <v>1</v>
      </c>
      <c r="U478" s="838">
        <v>1</v>
      </c>
    </row>
    <row r="479" spans="1:21" ht="14.4" customHeight="1" x14ac:dyDescent="0.3">
      <c r="A479" s="831">
        <v>31</v>
      </c>
      <c r="B479" s="832" t="s">
        <v>1383</v>
      </c>
      <c r="C479" s="832" t="s">
        <v>1389</v>
      </c>
      <c r="D479" s="833" t="s">
        <v>2163</v>
      </c>
      <c r="E479" s="834" t="s">
        <v>1412</v>
      </c>
      <c r="F479" s="832" t="s">
        <v>1384</v>
      </c>
      <c r="G479" s="832" t="s">
        <v>1417</v>
      </c>
      <c r="H479" s="832" t="s">
        <v>609</v>
      </c>
      <c r="I479" s="832" t="s">
        <v>1438</v>
      </c>
      <c r="J479" s="832" t="s">
        <v>718</v>
      </c>
      <c r="K479" s="832" t="s">
        <v>1165</v>
      </c>
      <c r="L479" s="835">
        <v>490.89</v>
      </c>
      <c r="M479" s="835">
        <v>2945.34</v>
      </c>
      <c r="N479" s="832">
        <v>6</v>
      </c>
      <c r="O479" s="836">
        <v>2</v>
      </c>
      <c r="P479" s="835">
        <v>2945.34</v>
      </c>
      <c r="Q479" s="837">
        <v>1</v>
      </c>
      <c r="R479" s="832">
        <v>6</v>
      </c>
      <c r="S479" s="837">
        <v>1</v>
      </c>
      <c r="T479" s="836">
        <v>2</v>
      </c>
      <c r="U479" s="838">
        <v>1</v>
      </c>
    </row>
    <row r="480" spans="1:21" ht="14.4" customHeight="1" x14ac:dyDescent="0.3">
      <c r="A480" s="831">
        <v>31</v>
      </c>
      <c r="B480" s="832" t="s">
        <v>1383</v>
      </c>
      <c r="C480" s="832" t="s">
        <v>1389</v>
      </c>
      <c r="D480" s="833" t="s">
        <v>2163</v>
      </c>
      <c r="E480" s="834" t="s">
        <v>1412</v>
      </c>
      <c r="F480" s="832" t="s">
        <v>1384</v>
      </c>
      <c r="G480" s="832" t="s">
        <v>1417</v>
      </c>
      <c r="H480" s="832" t="s">
        <v>609</v>
      </c>
      <c r="I480" s="832" t="s">
        <v>1418</v>
      </c>
      <c r="J480" s="832" t="s">
        <v>718</v>
      </c>
      <c r="K480" s="832" t="s">
        <v>1163</v>
      </c>
      <c r="L480" s="835">
        <v>736.33</v>
      </c>
      <c r="M480" s="835">
        <v>14726.6</v>
      </c>
      <c r="N480" s="832">
        <v>20</v>
      </c>
      <c r="O480" s="836">
        <v>7</v>
      </c>
      <c r="P480" s="835">
        <v>14726.6</v>
      </c>
      <c r="Q480" s="837">
        <v>1</v>
      </c>
      <c r="R480" s="832">
        <v>20</v>
      </c>
      <c r="S480" s="837">
        <v>1</v>
      </c>
      <c r="T480" s="836">
        <v>7</v>
      </c>
      <c r="U480" s="838">
        <v>1</v>
      </c>
    </row>
    <row r="481" spans="1:21" ht="14.4" customHeight="1" x14ac:dyDescent="0.3">
      <c r="A481" s="831">
        <v>31</v>
      </c>
      <c r="B481" s="832" t="s">
        <v>1383</v>
      </c>
      <c r="C481" s="832" t="s">
        <v>1389</v>
      </c>
      <c r="D481" s="833" t="s">
        <v>2163</v>
      </c>
      <c r="E481" s="834" t="s">
        <v>1412</v>
      </c>
      <c r="F481" s="832" t="s">
        <v>1384</v>
      </c>
      <c r="G481" s="832" t="s">
        <v>1417</v>
      </c>
      <c r="H481" s="832" t="s">
        <v>609</v>
      </c>
      <c r="I481" s="832" t="s">
        <v>1488</v>
      </c>
      <c r="J481" s="832" t="s">
        <v>718</v>
      </c>
      <c r="K481" s="832" t="s">
        <v>1489</v>
      </c>
      <c r="L481" s="835">
        <v>923.74</v>
      </c>
      <c r="M481" s="835">
        <v>7389.92</v>
      </c>
      <c r="N481" s="832">
        <v>8</v>
      </c>
      <c r="O481" s="836">
        <v>4</v>
      </c>
      <c r="P481" s="835">
        <v>7389.92</v>
      </c>
      <c r="Q481" s="837">
        <v>1</v>
      </c>
      <c r="R481" s="832">
        <v>8</v>
      </c>
      <c r="S481" s="837">
        <v>1</v>
      </c>
      <c r="T481" s="836">
        <v>4</v>
      </c>
      <c r="U481" s="838">
        <v>1</v>
      </c>
    </row>
    <row r="482" spans="1:21" ht="14.4" customHeight="1" x14ac:dyDescent="0.3">
      <c r="A482" s="831">
        <v>31</v>
      </c>
      <c r="B482" s="832" t="s">
        <v>1383</v>
      </c>
      <c r="C482" s="832" t="s">
        <v>1389</v>
      </c>
      <c r="D482" s="833" t="s">
        <v>2163</v>
      </c>
      <c r="E482" s="834" t="s">
        <v>1412</v>
      </c>
      <c r="F482" s="832" t="s">
        <v>1384</v>
      </c>
      <c r="G482" s="832" t="s">
        <v>1449</v>
      </c>
      <c r="H482" s="832" t="s">
        <v>579</v>
      </c>
      <c r="I482" s="832" t="s">
        <v>1540</v>
      </c>
      <c r="J482" s="832" t="s">
        <v>638</v>
      </c>
      <c r="K482" s="832" t="s">
        <v>1541</v>
      </c>
      <c r="L482" s="835">
        <v>48.42</v>
      </c>
      <c r="M482" s="835">
        <v>193.68</v>
      </c>
      <c r="N482" s="832">
        <v>4</v>
      </c>
      <c r="O482" s="836">
        <v>2</v>
      </c>
      <c r="P482" s="835">
        <v>193.68</v>
      </c>
      <c r="Q482" s="837">
        <v>1</v>
      </c>
      <c r="R482" s="832">
        <v>4</v>
      </c>
      <c r="S482" s="837">
        <v>1</v>
      </c>
      <c r="T482" s="836">
        <v>2</v>
      </c>
      <c r="U482" s="838">
        <v>1</v>
      </c>
    </row>
    <row r="483" spans="1:21" ht="14.4" customHeight="1" x14ac:dyDescent="0.3">
      <c r="A483" s="831">
        <v>31</v>
      </c>
      <c r="B483" s="832" t="s">
        <v>1383</v>
      </c>
      <c r="C483" s="832" t="s">
        <v>1389</v>
      </c>
      <c r="D483" s="833" t="s">
        <v>2163</v>
      </c>
      <c r="E483" s="834" t="s">
        <v>1412</v>
      </c>
      <c r="F483" s="832" t="s">
        <v>1384</v>
      </c>
      <c r="G483" s="832" t="s">
        <v>2006</v>
      </c>
      <c r="H483" s="832" t="s">
        <v>609</v>
      </c>
      <c r="I483" s="832" t="s">
        <v>1321</v>
      </c>
      <c r="J483" s="832" t="s">
        <v>962</v>
      </c>
      <c r="K483" s="832" t="s">
        <v>1322</v>
      </c>
      <c r="L483" s="835">
        <v>63.75</v>
      </c>
      <c r="M483" s="835">
        <v>127.5</v>
      </c>
      <c r="N483" s="832">
        <v>2</v>
      </c>
      <c r="O483" s="836">
        <v>1</v>
      </c>
      <c r="P483" s="835">
        <v>127.5</v>
      </c>
      <c r="Q483" s="837">
        <v>1</v>
      </c>
      <c r="R483" s="832">
        <v>2</v>
      </c>
      <c r="S483" s="837">
        <v>1</v>
      </c>
      <c r="T483" s="836">
        <v>1</v>
      </c>
      <c r="U483" s="838">
        <v>1</v>
      </c>
    </row>
    <row r="484" spans="1:21" ht="14.4" customHeight="1" x14ac:dyDescent="0.3">
      <c r="A484" s="831">
        <v>31</v>
      </c>
      <c r="B484" s="832" t="s">
        <v>1383</v>
      </c>
      <c r="C484" s="832" t="s">
        <v>1389</v>
      </c>
      <c r="D484" s="833" t="s">
        <v>2163</v>
      </c>
      <c r="E484" s="834" t="s">
        <v>1412</v>
      </c>
      <c r="F484" s="832" t="s">
        <v>1384</v>
      </c>
      <c r="G484" s="832" t="s">
        <v>1419</v>
      </c>
      <c r="H484" s="832" t="s">
        <v>609</v>
      </c>
      <c r="I484" s="832" t="s">
        <v>1284</v>
      </c>
      <c r="J484" s="832" t="s">
        <v>1285</v>
      </c>
      <c r="K484" s="832" t="s">
        <v>1286</v>
      </c>
      <c r="L484" s="835">
        <v>0</v>
      </c>
      <c r="M484" s="835">
        <v>0</v>
      </c>
      <c r="N484" s="832">
        <v>6</v>
      </c>
      <c r="O484" s="836">
        <v>3</v>
      </c>
      <c r="P484" s="835">
        <v>0</v>
      </c>
      <c r="Q484" s="837"/>
      <c r="R484" s="832">
        <v>5</v>
      </c>
      <c r="S484" s="837">
        <v>0.83333333333333337</v>
      </c>
      <c r="T484" s="836">
        <v>2</v>
      </c>
      <c r="U484" s="838">
        <v>0.66666666666666663</v>
      </c>
    </row>
    <row r="485" spans="1:21" ht="14.4" customHeight="1" x14ac:dyDescent="0.3">
      <c r="A485" s="831">
        <v>31</v>
      </c>
      <c r="B485" s="832" t="s">
        <v>1383</v>
      </c>
      <c r="C485" s="832" t="s">
        <v>1389</v>
      </c>
      <c r="D485" s="833" t="s">
        <v>2163</v>
      </c>
      <c r="E485" s="834" t="s">
        <v>1412</v>
      </c>
      <c r="F485" s="832" t="s">
        <v>1384</v>
      </c>
      <c r="G485" s="832" t="s">
        <v>1420</v>
      </c>
      <c r="H485" s="832" t="s">
        <v>579</v>
      </c>
      <c r="I485" s="832" t="s">
        <v>1421</v>
      </c>
      <c r="J485" s="832" t="s">
        <v>928</v>
      </c>
      <c r="K485" s="832" t="s">
        <v>1422</v>
      </c>
      <c r="L485" s="835">
        <v>219.37</v>
      </c>
      <c r="M485" s="835">
        <v>877.48</v>
      </c>
      <c r="N485" s="832">
        <v>4</v>
      </c>
      <c r="O485" s="836">
        <v>1</v>
      </c>
      <c r="P485" s="835">
        <v>877.48</v>
      </c>
      <c r="Q485" s="837">
        <v>1</v>
      </c>
      <c r="R485" s="832">
        <v>4</v>
      </c>
      <c r="S485" s="837">
        <v>1</v>
      </c>
      <c r="T485" s="836">
        <v>1</v>
      </c>
      <c r="U485" s="838">
        <v>1</v>
      </c>
    </row>
    <row r="486" spans="1:21" ht="14.4" customHeight="1" x14ac:dyDescent="0.3">
      <c r="A486" s="831">
        <v>31</v>
      </c>
      <c r="B486" s="832" t="s">
        <v>1383</v>
      </c>
      <c r="C486" s="832" t="s">
        <v>1389</v>
      </c>
      <c r="D486" s="833" t="s">
        <v>2163</v>
      </c>
      <c r="E486" s="834" t="s">
        <v>1412</v>
      </c>
      <c r="F486" s="832" t="s">
        <v>1384</v>
      </c>
      <c r="G486" s="832" t="s">
        <v>2007</v>
      </c>
      <c r="H486" s="832" t="s">
        <v>579</v>
      </c>
      <c r="I486" s="832" t="s">
        <v>2008</v>
      </c>
      <c r="J486" s="832" t="s">
        <v>2009</v>
      </c>
      <c r="K486" s="832" t="s">
        <v>2010</v>
      </c>
      <c r="L486" s="835">
        <v>98.2</v>
      </c>
      <c r="M486" s="835">
        <v>98.2</v>
      </c>
      <c r="N486" s="832">
        <v>1</v>
      </c>
      <c r="O486" s="836">
        <v>0.5</v>
      </c>
      <c r="P486" s="835"/>
      <c r="Q486" s="837">
        <v>0</v>
      </c>
      <c r="R486" s="832"/>
      <c r="S486" s="837">
        <v>0</v>
      </c>
      <c r="T486" s="836"/>
      <c r="U486" s="838">
        <v>0</v>
      </c>
    </row>
    <row r="487" spans="1:21" ht="14.4" customHeight="1" x14ac:dyDescent="0.3">
      <c r="A487" s="831">
        <v>31</v>
      </c>
      <c r="B487" s="832" t="s">
        <v>1383</v>
      </c>
      <c r="C487" s="832" t="s">
        <v>1389</v>
      </c>
      <c r="D487" s="833" t="s">
        <v>2163</v>
      </c>
      <c r="E487" s="834" t="s">
        <v>1412</v>
      </c>
      <c r="F487" s="832" t="s">
        <v>1384</v>
      </c>
      <c r="G487" s="832" t="s">
        <v>2011</v>
      </c>
      <c r="H487" s="832" t="s">
        <v>579</v>
      </c>
      <c r="I487" s="832" t="s">
        <v>2012</v>
      </c>
      <c r="J487" s="832" t="s">
        <v>2013</v>
      </c>
      <c r="K487" s="832" t="s">
        <v>2014</v>
      </c>
      <c r="L487" s="835">
        <v>77.13</v>
      </c>
      <c r="M487" s="835">
        <v>154.26</v>
      </c>
      <c r="N487" s="832">
        <v>2</v>
      </c>
      <c r="O487" s="836">
        <v>0.5</v>
      </c>
      <c r="P487" s="835">
        <v>154.26</v>
      </c>
      <c r="Q487" s="837">
        <v>1</v>
      </c>
      <c r="R487" s="832">
        <v>2</v>
      </c>
      <c r="S487" s="837">
        <v>1</v>
      </c>
      <c r="T487" s="836">
        <v>0.5</v>
      </c>
      <c r="U487" s="838">
        <v>1</v>
      </c>
    </row>
    <row r="488" spans="1:21" ht="14.4" customHeight="1" x14ac:dyDescent="0.3">
      <c r="A488" s="831">
        <v>31</v>
      </c>
      <c r="B488" s="832" t="s">
        <v>1383</v>
      </c>
      <c r="C488" s="832" t="s">
        <v>1389</v>
      </c>
      <c r="D488" s="833" t="s">
        <v>2163</v>
      </c>
      <c r="E488" s="834" t="s">
        <v>1412</v>
      </c>
      <c r="F488" s="832" t="s">
        <v>1386</v>
      </c>
      <c r="G488" s="832" t="s">
        <v>1423</v>
      </c>
      <c r="H488" s="832" t="s">
        <v>579</v>
      </c>
      <c r="I488" s="832" t="s">
        <v>1548</v>
      </c>
      <c r="J488" s="832" t="s">
        <v>1549</v>
      </c>
      <c r="K488" s="832" t="s">
        <v>1550</v>
      </c>
      <c r="L488" s="835">
        <v>100</v>
      </c>
      <c r="M488" s="835">
        <v>10400</v>
      </c>
      <c r="N488" s="832">
        <v>104</v>
      </c>
      <c r="O488" s="836">
        <v>2</v>
      </c>
      <c r="P488" s="835">
        <v>400</v>
      </c>
      <c r="Q488" s="837">
        <v>3.8461538461538464E-2</v>
      </c>
      <c r="R488" s="832">
        <v>4</v>
      </c>
      <c r="S488" s="837">
        <v>3.8461538461538464E-2</v>
      </c>
      <c r="T488" s="836">
        <v>1</v>
      </c>
      <c r="U488" s="838">
        <v>0.5</v>
      </c>
    </row>
    <row r="489" spans="1:21" ht="14.4" customHeight="1" x14ac:dyDescent="0.3">
      <c r="A489" s="831">
        <v>31</v>
      </c>
      <c r="B489" s="832" t="s">
        <v>1383</v>
      </c>
      <c r="C489" s="832" t="s">
        <v>1389</v>
      </c>
      <c r="D489" s="833" t="s">
        <v>2163</v>
      </c>
      <c r="E489" s="834" t="s">
        <v>1412</v>
      </c>
      <c r="F489" s="832" t="s">
        <v>1386</v>
      </c>
      <c r="G489" s="832" t="s">
        <v>1423</v>
      </c>
      <c r="H489" s="832" t="s">
        <v>579</v>
      </c>
      <c r="I489" s="832" t="s">
        <v>2015</v>
      </c>
      <c r="J489" s="832" t="s">
        <v>2016</v>
      </c>
      <c r="K489" s="832" t="s">
        <v>2017</v>
      </c>
      <c r="L489" s="835">
        <v>28.29</v>
      </c>
      <c r="M489" s="835">
        <v>707.25</v>
      </c>
      <c r="N489" s="832">
        <v>25</v>
      </c>
      <c r="O489" s="836">
        <v>1</v>
      </c>
      <c r="P489" s="835"/>
      <c r="Q489" s="837">
        <v>0</v>
      </c>
      <c r="R489" s="832"/>
      <c r="S489" s="837">
        <v>0</v>
      </c>
      <c r="T489" s="836"/>
      <c r="U489" s="838">
        <v>0</v>
      </c>
    </row>
    <row r="490" spans="1:21" ht="14.4" customHeight="1" x14ac:dyDescent="0.3">
      <c r="A490" s="831">
        <v>31</v>
      </c>
      <c r="B490" s="832" t="s">
        <v>1383</v>
      </c>
      <c r="C490" s="832" t="s">
        <v>1389</v>
      </c>
      <c r="D490" s="833" t="s">
        <v>2163</v>
      </c>
      <c r="E490" s="834" t="s">
        <v>1412</v>
      </c>
      <c r="F490" s="832" t="s">
        <v>1386</v>
      </c>
      <c r="G490" s="832" t="s">
        <v>1427</v>
      </c>
      <c r="H490" s="832" t="s">
        <v>579</v>
      </c>
      <c r="I490" s="832" t="s">
        <v>1467</v>
      </c>
      <c r="J490" s="832" t="s">
        <v>1468</v>
      </c>
      <c r="K490" s="832" t="s">
        <v>1469</v>
      </c>
      <c r="L490" s="835">
        <v>199.5</v>
      </c>
      <c r="M490" s="835">
        <v>199.5</v>
      </c>
      <c r="N490" s="832">
        <v>1</v>
      </c>
      <c r="O490" s="836">
        <v>1</v>
      </c>
      <c r="P490" s="835">
        <v>199.5</v>
      </c>
      <c r="Q490" s="837">
        <v>1</v>
      </c>
      <c r="R490" s="832">
        <v>1</v>
      </c>
      <c r="S490" s="837">
        <v>1</v>
      </c>
      <c r="T490" s="836">
        <v>1</v>
      </c>
      <c r="U490" s="838">
        <v>1</v>
      </c>
    </row>
    <row r="491" spans="1:21" ht="14.4" customHeight="1" x14ac:dyDescent="0.3">
      <c r="A491" s="831">
        <v>31</v>
      </c>
      <c r="B491" s="832" t="s">
        <v>1383</v>
      </c>
      <c r="C491" s="832" t="s">
        <v>1389</v>
      </c>
      <c r="D491" s="833" t="s">
        <v>2163</v>
      </c>
      <c r="E491" s="834" t="s">
        <v>1412</v>
      </c>
      <c r="F491" s="832" t="s">
        <v>1386</v>
      </c>
      <c r="G491" s="832" t="s">
        <v>1427</v>
      </c>
      <c r="H491" s="832" t="s">
        <v>579</v>
      </c>
      <c r="I491" s="832" t="s">
        <v>1428</v>
      </c>
      <c r="J491" s="832" t="s">
        <v>1429</v>
      </c>
      <c r="K491" s="832" t="s">
        <v>1430</v>
      </c>
      <c r="L491" s="835">
        <v>492.18</v>
      </c>
      <c r="M491" s="835">
        <v>492.18</v>
      </c>
      <c r="N491" s="832">
        <v>1</v>
      </c>
      <c r="O491" s="836">
        <v>1</v>
      </c>
      <c r="P491" s="835">
        <v>492.18</v>
      </c>
      <c r="Q491" s="837">
        <v>1</v>
      </c>
      <c r="R491" s="832">
        <v>1</v>
      </c>
      <c r="S491" s="837">
        <v>1</v>
      </c>
      <c r="T491" s="836">
        <v>1</v>
      </c>
      <c r="U491" s="838">
        <v>1</v>
      </c>
    </row>
    <row r="492" spans="1:21" ht="14.4" customHeight="1" x14ac:dyDescent="0.3">
      <c r="A492" s="831">
        <v>31</v>
      </c>
      <c r="B492" s="832" t="s">
        <v>1383</v>
      </c>
      <c r="C492" s="832" t="s">
        <v>1389</v>
      </c>
      <c r="D492" s="833" t="s">
        <v>2163</v>
      </c>
      <c r="E492" s="834" t="s">
        <v>1412</v>
      </c>
      <c r="F492" s="832" t="s">
        <v>1386</v>
      </c>
      <c r="G492" s="832" t="s">
        <v>1427</v>
      </c>
      <c r="H492" s="832" t="s">
        <v>579</v>
      </c>
      <c r="I492" s="832" t="s">
        <v>1645</v>
      </c>
      <c r="J492" s="832" t="s">
        <v>1646</v>
      </c>
      <c r="K492" s="832" t="s">
        <v>1647</v>
      </c>
      <c r="L492" s="835">
        <v>2296.87</v>
      </c>
      <c r="M492" s="835">
        <v>2296.87</v>
      </c>
      <c r="N492" s="832">
        <v>1</v>
      </c>
      <c r="O492" s="836">
        <v>1</v>
      </c>
      <c r="P492" s="835">
        <v>2296.87</v>
      </c>
      <c r="Q492" s="837">
        <v>1</v>
      </c>
      <c r="R492" s="832">
        <v>1</v>
      </c>
      <c r="S492" s="837">
        <v>1</v>
      </c>
      <c r="T492" s="836">
        <v>1</v>
      </c>
      <c r="U492" s="838">
        <v>1</v>
      </c>
    </row>
    <row r="493" spans="1:21" ht="14.4" customHeight="1" x14ac:dyDescent="0.3">
      <c r="A493" s="831">
        <v>31</v>
      </c>
      <c r="B493" s="832" t="s">
        <v>1383</v>
      </c>
      <c r="C493" s="832" t="s">
        <v>1389</v>
      </c>
      <c r="D493" s="833" t="s">
        <v>2163</v>
      </c>
      <c r="E493" s="834" t="s">
        <v>1412</v>
      </c>
      <c r="F493" s="832" t="s">
        <v>1386</v>
      </c>
      <c r="G493" s="832" t="s">
        <v>1427</v>
      </c>
      <c r="H493" s="832" t="s">
        <v>579</v>
      </c>
      <c r="I493" s="832" t="s">
        <v>1648</v>
      </c>
      <c r="J493" s="832" t="s">
        <v>1649</v>
      </c>
      <c r="K493" s="832" t="s">
        <v>1650</v>
      </c>
      <c r="L493" s="835">
        <v>320.25</v>
      </c>
      <c r="M493" s="835">
        <v>640.5</v>
      </c>
      <c r="N493" s="832">
        <v>2</v>
      </c>
      <c r="O493" s="836">
        <v>2</v>
      </c>
      <c r="P493" s="835">
        <v>640.5</v>
      </c>
      <c r="Q493" s="837">
        <v>1</v>
      </c>
      <c r="R493" s="832">
        <v>2</v>
      </c>
      <c r="S493" s="837">
        <v>1</v>
      </c>
      <c r="T493" s="836">
        <v>2</v>
      </c>
      <c r="U493" s="838">
        <v>1</v>
      </c>
    </row>
    <row r="494" spans="1:21" ht="14.4" customHeight="1" x14ac:dyDescent="0.3">
      <c r="A494" s="831">
        <v>31</v>
      </c>
      <c r="B494" s="832" t="s">
        <v>1383</v>
      </c>
      <c r="C494" s="832" t="s">
        <v>1389</v>
      </c>
      <c r="D494" s="833" t="s">
        <v>2163</v>
      </c>
      <c r="E494" s="834" t="s">
        <v>1412</v>
      </c>
      <c r="F494" s="832" t="s">
        <v>1386</v>
      </c>
      <c r="G494" s="832" t="s">
        <v>1427</v>
      </c>
      <c r="H494" s="832" t="s">
        <v>579</v>
      </c>
      <c r="I494" s="832" t="s">
        <v>1554</v>
      </c>
      <c r="J494" s="832" t="s">
        <v>1555</v>
      </c>
      <c r="K494" s="832" t="s">
        <v>1556</v>
      </c>
      <c r="L494" s="835">
        <v>245.43</v>
      </c>
      <c r="M494" s="835">
        <v>981.72</v>
      </c>
      <c r="N494" s="832">
        <v>4</v>
      </c>
      <c r="O494" s="836">
        <v>4</v>
      </c>
      <c r="P494" s="835">
        <v>981.72</v>
      </c>
      <c r="Q494" s="837">
        <v>1</v>
      </c>
      <c r="R494" s="832">
        <v>4</v>
      </c>
      <c r="S494" s="837">
        <v>1</v>
      </c>
      <c r="T494" s="836">
        <v>4</v>
      </c>
      <c r="U494" s="838">
        <v>1</v>
      </c>
    </row>
    <row r="495" spans="1:21" ht="14.4" customHeight="1" x14ac:dyDescent="0.3">
      <c r="A495" s="831">
        <v>31</v>
      </c>
      <c r="B495" s="832" t="s">
        <v>1383</v>
      </c>
      <c r="C495" s="832" t="s">
        <v>1389</v>
      </c>
      <c r="D495" s="833" t="s">
        <v>2163</v>
      </c>
      <c r="E495" s="834" t="s">
        <v>1412</v>
      </c>
      <c r="F495" s="832" t="s">
        <v>1386</v>
      </c>
      <c r="G495" s="832" t="s">
        <v>1427</v>
      </c>
      <c r="H495" s="832" t="s">
        <v>579</v>
      </c>
      <c r="I495" s="832" t="s">
        <v>1651</v>
      </c>
      <c r="J495" s="832" t="s">
        <v>1652</v>
      </c>
      <c r="K495" s="832" t="s">
        <v>1653</v>
      </c>
      <c r="L495" s="835">
        <v>1575</v>
      </c>
      <c r="M495" s="835">
        <v>17325</v>
      </c>
      <c r="N495" s="832">
        <v>11</v>
      </c>
      <c r="O495" s="836">
        <v>11</v>
      </c>
      <c r="P495" s="835">
        <v>17325</v>
      </c>
      <c r="Q495" s="837">
        <v>1</v>
      </c>
      <c r="R495" s="832">
        <v>11</v>
      </c>
      <c r="S495" s="837">
        <v>1</v>
      </c>
      <c r="T495" s="836">
        <v>11</v>
      </c>
      <c r="U495" s="838">
        <v>1</v>
      </c>
    </row>
    <row r="496" spans="1:21" ht="14.4" customHeight="1" x14ac:dyDescent="0.3">
      <c r="A496" s="831">
        <v>31</v>
      </c>
      <c r="B496" s="832" t="s">
        <v>1383</v>
      </c>
      <c r="C496" s="832" t="s">
        <v>1389</v>
      </c>
      <c r="D496" s="833" t="s">
        <v>2163</v>
      </c>
      <c r="E496" s="834" t="s">
        <v>1412</v>
      </c>
      <c r="F496" s="832" t="s">
        <v>1386</v>
      </c>
      <c r="G496" s="832" t="s">
        <v>1427</v>
      </c>
      <c r="H496" s="832" t="s">
        <v>579</v>
      </c>
      <c r="I496" s="832" t="s">
        <v>1557</v>
      </c>
      <c r="J496" s="832" t="s">
        <v>1558</v>
      </c>
      <c r="K496" s="832" t="s">
        <v>1559</v>
      </c>
      <c r="L496" s="835">
        <v>250</v>
      </c>
      <c r="M496" s="835">
        <v>1250</v>
      </c>
      <c r="N496" s="832">
        <v>5</v>
      </c>
      <c r="O496" s="836">
        <v>2</v>
      </c>
      <c r="P496" s="835"/>
      <c r="Q496" s="837">
        <v>0</v>
      </c>
      <c r="R496" s="832"/>
      <c r="S496" s="837">
        <v>0</v>
      </c>
      <c r="T496" s="836"/>
      <c r="U496" s="838">
        <v>0</v>
      </c>
    </row>
    <row r="497" spans="1:21" ht="14.4" customHeight="1" x14ac:dyDescent="0.3">
      <c r="A497" s="831">
        <v>31</v>
      </c>
      <c r="B497" s="832" t="s">
        <v>1383</v>
      </c>
      <c r="C497" s="832" t="s">
        <v>1389</v>
      </c>
      <c r="D497" s="833" t="s">
        <v>2163</v>
      </c>
      <c r="E497" s="834" t="s">
        <v>1412</v>
      </c>
      <c r="F497" s="832" t="s">
        <v>1386</v>
      </c>
      <c r="G497" s="832" t="s">
        <v>1427</v>
      </c>
      <c r="H497" s="832" t="s">
        <v>579</v>
      </c>
      <c r="I497" s="832" t="s">
        <v>1852</v>
      </c>
      <c r="J497" s="832" t="s">
        <v>1853</v>
      </c>
      <c r="K497" s="832" t="s">
        <v>1854</v>
      </c>
      <c r="L497" s="835">
        <v>600</v>
      </c>
      <c r="M497" s="835">
        <v>1800</v>
      </c>
      <c r="N497" s="832">
        <v>3</v>
      </c>
      <c r="O497" s="836">
        <v>3</v>
      </c>
      <c r="P497" s="835">
        <v>1800</v>
      </c>
      <c r="Q497" s="837">
        <v>1</v>
      </c>
      <c r="R497" s="832">
        <v>3</v>
      </c>
      <c r="S497" s="837">
        <v>1</v>
      </c>
      <c r="T497" s="836">
        <v>3</v>
      </c>
      <c r="U497" s="838">
        <v>1</v>
      </c>
    </row>
    <row r="498" spans="1:21" ht="14.4" customHeight="1" x14ac:dyDescent="0.3">
      <c r="A498" s="831">
        <v>31</v>
      </c>
      <c r="B498" s="832" t="s">
        <v>1383</v>
      </c>
      <c r="C498" s="832" t="s">
        <v>1389</v>
      </c>
      <c r="D498" s="833" t="s">
        <v>2163</v>
      </c>
      <c r="E498" s="834" t="s">
        <v>1412</v>
      </c>
      <c r="F498" s="832" t="s">
        <v>1386</v>
      </c>
      <c r="G498" s="832" t="s">
        <v>1427</v>
      </c>
      <c r="H498" s="832" t="s">
        <v>579</v>
      </c>
      <c r="I498" s="832" t="s">
        <v>1563</v>
      </c>
      <c r="J498" s="832" t="s">
        <v>1564</v>
      </c>
      <c r="K498" s="832" t="s">
        <v>1565</v>
      </c>
      <c r="L498" s="835">
        <v>350</v>
      </c>
      <c r="M498" s="835">
        <v>1050</v>
      </c>
      <c r="N498" s="832">
        <v>3</v>
      </c>
      <c r="O498" s="836">
        <v>3</v>
      </c>
      <c r="P498" s="835">
        <v>1050</v>
      </c>
      <c r="Q498" s="837">
        <v>1</v>
      </c>
      <c r="R498" s="832">
        <v>3</v>
      </c>
      <c r="S498" s="837">
        <v>1</v>
      </c>
      <c r="T498" s="836">
        <v>3</v>
      </c>
      <c r="U498" s="838">
        <v>1</v>
      </c>
    </row>
    <row r="499" spans="1:21" ht="14.4" customHeight="1" x14ac:dyDescent="0.3">
      <c r="A499" s="831">
        <v>31</v>
      </c>
      <c r="B499" s="832" t="s">
        <v>1383</v>
      </c>
      <c r="C499" s="832" t="s">
        <v>1389</v>
      </c>
      <c r="D499" s="833" t="s">
        <v>2163</v>
      </c>
      <c r="E499" s="834" t="s">
        <v>1412</v>
      </c>
      <c r="F499" s="832" t="s">
        <v>1386</v>
      </c>
      <c r="G499" s="832" t="s">
        <v>1427</v>
      </c>
      <c r="H499" s="832" t="s">
        <v>579</v>
      </c>
      <c r="I499" s="832" t="s">
        <v>1431</v>
      </c>
      <c r="J499" s="832" t="s">
        <v>1432</v>
      </c>
      <c r="K499" s="832" t="s">
        <v>1433</v>
      </c>
      <c r="L499" s="835">
        <v>1000</v>
      </c>
      <c r="M499" s="835">
        <v>4000</v>
      </c>
      <c r="N499" s="832">
        <v>4</v>
      </c>
      <c r="O499" s="836">
        <v>4</v>
      </c>
      <c r="P499" s="835">
        <v>4000</v>
      </c>
      <c r="Q499" s="837">
        <v>1</v>
      </c>
      <c r="R499" s="832">
        <v>4</v>
      </c>
      <c r="S499" s="837">
        <v>1</v>
      </c>
      <c r="T499" s="836">
        <v>4</v>
      </c>
      <c r="U499" s="838">
        <v>1</v>
      </c>
    </row>
    <row r="500" spans="1:21" ht="14.4" customHeight="1" x14ac:dyDescent="0.3">
      <c r="A500" s="831">
        <v>31</v>
      </c>
      <c r="B500" s="832" t="s">
        <v>1383</v>
      </c>
      <c r="C500" s="832" t="s">
        <v>1389</v>
      </c>
      <c r="D500" s="833" t="s">
        <v>2163</v>
      </c>
      <c r="E500" s="834" t="s">
        <v>1412</v>
      </c>
      <c r="F500" s="832" t="s">
        <v>1386</v>
      </c>
      <c r="G500" s="832" t="s">
        <v>1427</v>
      </c>
      <c r="H500" s="832" t="s">
        <v>579</v>
      </c>
      <c r="I500" s="832" t="s">
        <v>1896</v>
      </c>
      <c r="J500" s="832" t="s">
        <v>1897</v>
      </c>
      <c r="K500" s="832"/>
      <c r="L500" s="835">
        <v>705.67</v>
      </c>
      <c r="M500" s="835">
        <v>705.67</v>
      </c>
      <c r="N500" s="832">
        <v>1</v>
      </c>
      <c r="O500" s="836">
        <v>1</v>
      </c>
      <c r="P500" s="835"/>
      <c r="Q500" s="837">
        <v>0</v>
      </c>
      <c r="R500" s="832"/>
      <c r="S500" s="837">
        <v>0</v>
      </c>
      <c r="T500" s="836"/>
      <c r="U500" s="838">
        <v>0</v>
      </c>
    </row>
    <row r="501" spans="1:21" ht="14.4" customHeight="1" x14ac:dyDescent="0.3">
      <c r="A501" s="831">
        <v>31</v>
      </c>
      <c r="B501" s="832" t="s">
        <v>1383</v>
      </c>
      <c r="C501" s="832" t="s">
        <v>1389</v>
      </c>
      <c r="D501" s="833" t="s">
        <v>2163</v>
      </c>
      <c r="E501" s="834" t="s">
        <v>1412</v>
      </c>
      <c r="F501" s="832" t="s">
        <v>1386</v>
      </c>
      <c r="G501" s="832" t="s">
        <v>1427</v>
      </c>
      <c r="H501" s="832" t="s">
        <v>579</v>
      </c>
      <c r="I501" s="832" t="s">
        <v>1795</v>
      </c>
      <c r="J501" s="832" t="s">
        <v>1796</v>
      </c>
      <c r="K501" s="832" t="s">
        <v>1797</v>
      </c>
      <c r="L501" s="835">
        <v>3200</v>
      </c>
      <c r="M501" s="835">
        <v>3200</v>
      </c>
      <c r="N501" s="832">
        <v>1</v>
      </c>
      <c r="O501" s="836">
        <v>1</v>
      </c>
      <c r="P501" s="835">
        <v>3200</v>
      </c>
      <c r="Q501" s="837">
        <v>1</v>
      </c>
      <c r="R501" s="832">
        <v>1</v>
      </c>
      <c r="S501" s="837">
        <v>1</v>
      </c>
      <c r="T501" s="836">
        <v>1</v>
      </c>
      <c r="U501" s="838">
        <v>1</v>
      </c>
    </row>
    <row r="502" spans="1:21" ht="14.4" customHeight="1" x14ac:dyDescent="0.3">
      <c r="A502" s="831">
        <v>31</v>
      </c>
      <c r="B502" s="832" t="s">
        <v>1383</v>
      </c>
      <c r="C502" s="832" t="s">
        <v>1389</v>
      </c>
      <c r="D502" s="833" t="s">
        <v>2163</v>
      </c>
      <c r="E502" s="834" t="s">
        <v>1412</v>
      </c>
      <c r="F502" s="832" t="s">
        <v>1386</v>
      </c>
      <c r="G502" s="832" t="s">
        <v>1434</v>
      </c>
      <c r="H502" s="832" t="s">
        <v>579</v>
      </c>
      <c r="I502" s="832" t="s">
        <v>1569</v>
      </c>
      <c r="J502" s="832" t="s">
        <v>1570</v>
      </c>
      <c r="K502" s="832" t="s">
        <v>1571</v>
      </c>
      <c r="L502" s="835">
        <v>260</v>
      </c>
      <c r="M502" s="835">
        <v>520</v>
      </c>
      <c r="N502" s="832">
        <v>2</v>
      </c>
      <c r="O502" s="836">
        <v>1</v>
      </c>
      <c r="P502" s="835">
        <v>520</v>
      </c>
      <c r="Q502" s="837">
        <v>1</v>
      </c>
      <c r="R502" s="832">
        <v>2</v>
      </c>
      <c r="S502" s="837">
        <v>1</v>
      </c>
      <c r="T502" s="836">
        <v>1</v>
      </c>
      <c r="U502" s="838">
        <v>1</v>
      </c>
    </row>
    <row r="503" spans="1:21" ht="14.4" customHeight="1" x14ac:dyDescent="0.3">
      <c r="A503" s="831">
        <v>31</v>
      </c>
      <c r="B503" s="832" t="s">
        <v>1383</v>
      </c>
      <c r="C503" s="832" t="s">
        <v>1389</v>
      </c>
      <c r="D503" s="833" t="s">
        <v>2163</v>
      </c>
      <c r="E503" s="834" t="s">
        <v>1412</v>
      </c>
      <c r="F503" s="832" t="s">
        <v>1386</v>
      </c>
      <c r="G503" s="832" t="s">
        <v>1434</v>
      </c>
      <c r="H503" s="832" t="s">
        <v>579</v>
      </c>
      <c r="I503" s="832" t="s">
        <v>1435</v>
      </c>
      <c r="J503" s="832" t="s">
        <v>1436</v>
      </c>
      <c r="K503" s="832" t="s">
        <v>1437</v>
      </c>
      <c r="L503" s="835">
        <v>200</v>
      </c>
      <c r="M503" s="835">
        <v>400</v>
      </c>
      <c r="N503" s="832">
        <v>2</v>
      </c>
      <c r="O503" s="836">
        <v>1</v>
      </c>
      <c r="P503" s="835">
        <v>400</v>
      </c>
      <c r="Q503" s="837">
        <v>1</v>
      </c>
      <c r="R503" s="832">
        <v>2</v>
      </c>
      <c r="S503" s="837">
        <v>1</v>
      </c>
      <c r="T503" s="836">
        <v>1</v>
      </c>
      <c r="U503" s="838">
        <v>1</v>
      </c>
    </row>
    <row r="504" spans="1:21" ht="14.4" customHeight="1" x14ac:dyDescent="0.3">
      <c r="A504" s="831">
        <v>31</v>
      </c>
      <c r="B504" s="832" t="s">
        <v>1383</v>
      </c>
      <c r="C504" s="832" t="s">
        <v>1389</v>
      </c>
      <c r="D504" s="833" t="s">
        <v>2163</v>
      </c>
      <c r="E504" s="834" t="s">
        <v>1412</v>
      </c>
      <c r="F504" s="832" t="s">
        <v>1386</v>
      </c>
      <c r="G504" s="832" t="s">
        <v>1680</v>
      </c>
      <c r="H504" s="832" t="s">
        <v>579</v>
      </c>
      <c r="I504" s="832" t="s">
        <v>1684</v>
      </c>
      <c r="J504" s="832" t="s">
        <v>1685</v>
      </c>
      <c r="K504" s="832" t="s">
        <v>1686</v>
      </c>
      <c r="L504" s="835">
        <v>1659.44</v>
      </c>
      <c r="M504" s="835">
        <v>34848.239999999991</v>
      </c>
      <c r="N504" s="832">
        <v>21</v>
      </c>
      <c r="O504" s="836">
        <v>19</v>
      </c>
      <c r="P504" s="835">
        <v>31529.359999999993</v>
      </c>
      <c r="Q504" s="837">
        <v>0.90476190476190477</v>
      </c>
      <c r="R504" s="832">
        <v>19</v>
      </c>
      <c r="S504" s="837">
        <v>0.90476190476190477</v>
      </c>
      <c r="T504" s="836">
        <v>17</v>
      </c>
      <c r="U504" s="838">
        <v>0.89473684210526316</v>
      </c>
    </row>
    <row r="505" spans="1:21" ht="14.4" customHeight="1" x14ac:dyDescent="0.3">
      <c r="A505" s="831">
        <v>31</v>
      </c>
      <c r="B505" s="832" t="s">
        <v>1383</v>
      </c>
      <c r="C505" s="832" t="s">
        <v>1389</v>
      </c>
      <c r="D505" s="833" t="s">
        <v>2163</v>
      </c>
      <c r="E505" s="834" t="s">
        <v>1413</v>
      </c>
      <c r="F505" s="832" t="s">
        <v>1384</v>
      </c>
      <c r="G505" s="832" t="s">
        <v>2018</v>
      </c>
      <c r="H505" s="832" t="s">
        <v>579</v>
      </c>
      <c r="I505" s="832" t="s">
        <v>2019</v>
      </c>
      <c r="J505" s="832" t="s">
        <v>2020</v>
      </c>
      <c r="K505" s="832" t="s">
        <v>2021</v>
      </c>
      <c r="L505" s="835">
        <v>0</v>
      </c>
      <c r="M505" s="835">
        <v>0</v>
      </c>
      <c r="N505" s="832">
        <v>2</v>
      </c>
      <c r="O505" s="836">
        <v>1</v>
      </c>
      <c r="P505" s="835">
        <v>0</v>
      </c>
      <c r="Q505" s="837"/>
      <c r="R505" s="832">
        <v>2</v>
      </c>
      <c r="S505" s="837">
        <v>1</v>
      </c>
      <c r="T505" s="836">
        <v>1</v>
      </c>
      <c r="U505" s="838">
        <v>1</v>
      </c>
    </row>
    <row r="506" spans="1:21" ht="14.4" customHeight="1" x14ac:dyDescent="0.3">
      <c r="A506" s="831">
        <v>31</v>
      </c>
      <c r="B506" s="832" t="s">
        <v>1383</v>
      </c>
      <c r="C506" s="832" t="s">
        <v>1389</v>
      </c>
      <c r="D506" s="833" t="s">
        <v>2163</v>
      </c>
      <c r="E506" s="834" t="s">
        <v>1413</v>
      </c>
      <c r="F506" s="832" t="s">
        <v>1384</v>
      </c>
      <c r="G506" s="832" t="s">
        <v>2022</v>
      </c>
      <c r="H506" s="832" t="s">
        <v>579</v>
      </c>
      <c r="I506" s="832" t="s">
        <v>2023</v>
      </c>
      <c r="J506" s="832" t="s">
        <v>2024</v>
      </c>
      <c r="K506" s="832" t="s">
        <v>2025</v>
      </c>
      <c r="L506" s="835">
        <v>263.26</v>
      </c>
      <c r="M506" s="835">
        <v>263.26</v>
      </c>
      <c r="N506" s="832">
        <v>1</v>
      </c>
      <c r="O506" s="836">
        <v>1</v>
      </c>
      <c r="P506" s="835"/>
      <c r="Q506" s="837">
        <v>0</v>
      </c>
      <c r="R506" s="832"/>
      <c r="S506" s="837">
        <v>0</v>
      </c>
      <c r="T506" s="836"/>
      <c r="U506" s="838">
        <v>0</v>
      </c>
    </row>
    <row r="507" spans="1:21" ht="14.4" customHeight="1" x14ac:dyDescent="0.3">
      <c r="A507" s="831">
        <v>31</v>
      </c>
      <c r="B507" s="832" t="s">
        <v>1383</v>
      </c>
      <c r="C507" s="832" t="s">
        <v>1389</v>
      </c>
      <c r="D507" s="833" t="s">
        <v>2163</v>
      </c>
      <c r="E507" s="834" t="s">
        <v>1413</v>
      </c>
      <c r="F507" s="832" t="s">
        <v>1384</v>
      </c>
      <c r="G507" s="832" t="s">
        <v>2026</v>
      </c>
      <c r="H507" s="832" t="s">
        <v>579</v>
      </c>
      <c r="I507" s="832" t="s">
        <v>2027</v>
      </c>
      <c r="J507" s="832" t="s">
        <v>2028</v>
      </c>
      <c r="K507" s="832" t="s">
        <v>624</v>
      </c>
      <c r="L507" s="835">
        <v>72.55</v>
      </c>
      <c r="M507" s="835">
        <v>72.55</v>
      </c>
      <c r="N507" s="832">
        <v>1</v>
      </c>
      <c r="O507" s="836">
        <v>1</v>
      </c>
      <c r="P507" s="835">
        <v>72.55</v>
      </c>
      <c r="Q507" s="837">
        <v>1</v>
      </c>
      <c r="R507" s="832">
        <v>1</v>
      </c>
      <c r="S507" s="837">
        <v>1</v>
      </c>
      <c r="T507" s="836">
        <v>1</v>
      </c>
      <c r="U507" s="838">
        <v>1</v>
      </c>
    </row>
    <row r="508" spans="1:21" ht="14.4" customHeight="1" x14ac:dyDescent="0.3">
      <c r="A508" s="831">
        <v>31</v>
      </c>
      <c r="B508" s="832" t="s">
        <v>1383</v>
      </c>
      <c r="C508" s="832" t="s">
        <v>1389</v>
      </c>
      <c r="D508" s="833" t="s">
        <v>2163</v>
      </c>
      <c r="E508" s="834" t="s">
        <v>1413</v>
      </c>
      <c r="F508" s="832" t="s">
        <v>1384</v>
      </c>
      <c r="G508" s="832" t="s">
        <v>2029</v>
      </c>
      <c r="H508" s="832" t="s">
        <v>579</v>
      </c>
      <c r="I508" s="832" t="s">
        <v>2030</v>
      </c>
      <c r="J508" s="832" t="s">
        <v>2031</v>
      </c>
      <c r="K508" s="832" t="s">
        <v>2032</v>
      </c>
      <c r="L508" s="835">
        <v>736.33</v>
      </c>
      <c r="M508" s="835">
        <v>2208.9900000000002</v>
      </c>
      <c r="N508" s="832">
        <v>3</v>
      </c>
      <c r="O508" s="836">
        <v>2</v>
      </c>
      <c r="P508" s="835"/>
      <c r="Q508" s="837">
        <v>0</v>
      </c>
      <c r="R508" s="832"/>
      <c r="S508" s="837">
        <v>0</v>
      </c>
      <c r="T508" s="836"/>
      <c r="U508" s="838">
        <v>0</v>
      </c>
    </row>
    <row r="509" spans="1:21" ht="14.4" customHeight="1" x14ac:dyDescent="0.3">
      <c r="A509" s="831">
        <v>31</v>
      </c>
      <c r="B509" s="832" t="s">
        <v>1383</v>
      </c>
      <c r="C509" s="832" t="s">
        <v>1389</v>
      </c>
      <c r="D509" s="833" t="s">
        <v>2163</v>
      </c>
      <c r="E509" s="834" t="s">
        <v>1413</v>
      </c>
      <c r="F509" s="832" t="s">
        <v>1384</v>
      </c>
      <c r="G509" s="832" t="s">
        <v>1709</v>
      </c>
      <c r="H509" s="832" t="s">
        <v>579</v>
      </c>
      <c r="I509" s="832" t="s">
        <v>2033</v>
      </c>
      <c r="J509" s="832" t="s">
        <v>783</v>
      </c>
      <c r="K509" s="832" t="s">
        <v>784</v>
      </c>
      <c r="L509" s="835">
        <v>0</v>
      </c>
      <c r="M509" s="835">
        <v>0</v>
      </c>
      <c r="N509" s="832">
        <v>3</v>
      </c>
      <c r="O509" s="836">
        <v>1</v>
      </c>
      <c r="P509" s="835">
        <v>0</v>
      </c>
      <c r="Q509" s="837"/>
      <c r="R509" s="832">
        <v>3</v>
      </c>
      <c r="S509" s="837">
        <v>1</v>
      </c>
      <c r="T509" s="836">
        <v>1</v>
      </c>
      <c r="U509" s="838">
        <v>1</v>
      </c>
    </row>
    <row r="510" spans="1:21" ht="14.4" customHeight="1" x14ac:dyDescent="0.3">
      <c r="A510" s="831">
        <v>31</v>
      </c>
      <c r="B510" s="832" t="s">
        <v>1383</v>
      </c>
      <c r="C510" s="832" t="s">
        <v>1389</v>
      </c>
      <c r="D510" s="833" t="s">
        <v>2163</v>
      </c>
      <c r="E510" s="834" t="s">
        <v>1413</v>
      </c>
      <c r="F510" s="832" t="s">
        <v>1384</v>
      </c>
      <c r="G510" s="832" t="s">
        <v>1716</v>
      </c>
      <c r="H510" s="832" t="s">
        <v>579</v>
      </c>
      <c r="I510" s="832" t="s">
        <v>2034</v>
      </c>
      <c r="J510" s="832" t="s">
        <v>669</v>
      </c>
      <c r="K510" s="832" t="s">
        <v>2035</v>
      </c>
      <c r="L510" s="835">
        <v>182.22</v>
      </c>
      <c r="M510" s="835">
        <v>182.22</v>
      </c>
      <c r="N510" s="832">
        <v>1</v>
      </c>
      <c r="O510" s="836">
        <v>1</v>
      </c>
      <c r="P510" s="835">
        <v>182.22</v>
      </c>
      <c r="Q510" s="837">
        <v>1</v>
      </c>
      <c r="R510" s="832">
        <v>1</v>
      </c>
      <c r="S510" s="837">
        <v>1</v>
      </c>
      <c r="T510" s="836">
        <v>1</v>
      </c>
      <c r="U510" s="838">
        <v>1</v>
      </c>
    </row>
    <row r="511" spans="1:21" ht="14.4" customHeight="1" x14ac:dyDescent="0.3">
      <c r="A511" s="831">
        <v>31</v>
      </c>
      <c r="B511" s="832" t="s">
        <v>1383</v>
      </c>
      <c r="C511" s="832" t="s">
        <v>1389</v>
      </c>
      <c r="D511" s="833" t="s">
        <v>2163</v>
      </c>
      <c r="E511" s="834" t="s">
        <v>1413</v>
      </c>
      <c r="F511" s="832" t="s">
        <v>1384</v>
      </c>
      <c r="G511" s="832" t="s">
        <v>1930</v>
      </c>
      <c r="H511" s="832" t="s">
        <v>579</v>
      </c>
      <c r="I511" s="832" t="s">
        <v>1960</v>
      </c>
      <c r="J511" s="832" t="s">
        <v>704</v>
      </c>
      <c r="K511" s="832" t="s">
        <v>1961</v>
      </c>
      <c r="L511" s="835">
        <v>92.85</v>
      </c>
      <c r="M511" s="835">
        <v>92.85</v>
      </c>
      <c r="N511" s="832">
        <v>1</v>
      </c>
      <c r="O511" s="836">
        <v>1</v>
      </c>
      <c r="P511" s="835"/>
      <c r="Q511" s="837">
        <v>0</v>
      </c>
      <c r="R511" s="832"/>
      <c r="S511" s="837">
        <v>0</v>
      </c>
      <c r="T511" s="836"/>
      <c r="U511" s="838">
        <v>0</v>
      </c>
    </row>
    <row r="512" spans="1:21" ht="14.4" customHeight="1" x14ac:dyDescent="0.3">
      <c r="A512" s="831">
        <v>31</v>
      </c>
      <c r="B512" s="832" t="s">
        <v>1383</v>
      </c>
      <c r="C512" s="832" t="s">
        <v>1389</v>
      </c>
      <c r="D512" s="833" t="s">
        <v>2163</v>
      </c>
      <c r="E512" s="834" t="s">
        <v>1413</v>
      </c>
      <c r="F512" s="832" t="s">
        <v>1384</v>
      </c>
      <c r="G512" s="832" t="s">
        <v>1930</v>
      </c>
      <c r="H512" s="832" t="s">
        <v>579</v>
      </c>
      <c r="I512" s="832" t="s">
        <v>2036</v>
      </c>
      <c r="J512" s="832" t="s">
        <v>704</v>
      </c>
      <c r="K512" s="832" t="s">
        <v>2037</v>
      </c>
      <c r="L512" s="835">
        <v>159.16999999999999</v>
      </c>
      <c r="M512" s="835">
        <v>159.16999999999999</v>
      </c>
      <c r="N512" s="832">
        <v>1</v>
      </c>
      <c r="O512" s="836">
        <v>1</v>
      </c>
      <c r="P512" s="835">
        <v>159.16999999999999</v>
      </c>
      <c r="Q512" s="837">
        <v>1</v>
      </c>
      <c r="R512" s="832">
        <v>1</v>
      </c>
      <c r="S512" s="837">
        <v>1</v>
      </c>
      <c r="T512" s="836">
        <v>1</v>
      </c>
      <c r="U512" s="838">
        <v>1</v>
      </c>
    </row>
    <row r="513" spans="1:21" ht="14.4" customHeight="1" x14ac:dyDescent="0.3">
      <c r="A513" s="831">
        <v>31</v>
      </c>
      <c r="B513" s="832" t="s">
        <v>1383</v>
      </c>
      <c r="C513" s="832" t="s">
        <v>1389</v>
      </c>
      <c r="D513" s="833" t="s">
        <v>2163</v>
      </c>
      <c r="E513" s="834" t="s">
        <v>1413</v>
      </c>
      <c r="F513" s="832" t="s">
        <v>1384</v>
      </c>
      <c r="G513" s="832" t="s">
        <v>1502</v>
      </c>
      <c r="H513" s="832" t="s">
        <v>579</v>
      </c>
      <c r="I513" s="832" t="s">
        <v>1503</v>
      </c>
      <c r="J513" s="832" t="s">
        <v>1504</v>
      </c>
      <c r="K513" s="832" t="s">
        <v>1505</v>
      </c>
      <c r="L513" s="835">
        <v>30.46</v>
      </c>
      <c r="M513" s="835">
        <v>60.92</v>
      </c>
      <c r="N513" s="832">
        <v>2</v>
      </c>
      <c r="O513" s="836">
        <v>0.5</v>
      </c>
      <c r="P513" s="835">
        <v>60.92</v>
      </c>
      <c r="Q513" s="837">
        <v>1</v>
      </c>
      <c r="R513" s="832">
        <v>2</v>
      </c>
      <c r="S513" s="837">
        <v>1</v>
      </c>
      <c r="T513" s="836">
        <v>0.5</v>
      </c>
      <c r="U513" s="838">
        <v>1</v>
      </c>
    </row>
    <row r="514" spans="1:21" ht="14.4" customHeight="1" x14ac:dyDescent="0.3">
      <c r="A514" s="831">
        <v>31</v>
      </c>
      <c r="B514" s="832" t="s">
        <v>1383</v>
      </c>
      <c r="C514" s="832" t="s">
        <v>1389</v>
      </c>
      <c r="D514" s="833" t="s">
        <v>2163</v>
      </c>
      <c r="E514" s="834" t="s">
        <v>1413</v>
      </c>
      <c r="F514" s="832" t="s">
        <v>1384</v>
      </c>
      <c r="G514" s="832" t="s">
        <v>1527</v>
      </c>
      <c r="H514" s="832" t="s">
        <v>579</v>
      </c>
      <c r="I514" s="832" t="s">
        <v>2038</v>
      </c>
      <c r="J514" s="832" t="s">
        <v>1079</v>
      </c>
      <c r="K514" s="832" t="s">
        <v>2039</v>
      </c>
      <c r="L514" s="835">
        <v>89.91</v>
      </c>
      <c r="M514" s="835">
        <v>89.91</v>
      </c>
      <c r="N514" s="832">
        <v>1</v>
      </c>
      <c r="O514" s="836">
        <v>0.5</v>
      </c>
      <c r="P514" s="835">
        <v>89.91</v>
      </c>
      <c r="Q514" s="837">
        <v>1</v>
      </c>
      <c r="R514" s="832">
        <v>1</v>
      </c>
      <c r="S514" s="837">
        <v>1</v>
      </c>
      <c r="T514" s="836">
        <v>0.5</v>
      </c>
      <c r="U514" s="838">
        <v>1</v>
      </c>
    </row>
    <row r="515" spans="1:21" ht="14.4" customHeight="1" x14ac:dyDescent="0.3">
      <c r="A515" s="831">
        <v>31</v>
      </c>
      <c r="B515" s="832" t="s">
        <v>1383</v>
      </c>
      <c r="C515" s="832" t="s">
        <v>1389</v>
      </c>
      <c r="D515" s="833" t="s">
        <v>2163</v>
      </c>
      <c r="E515" s="834" t="s">
        <v>1413</v>
      </c>
      <c r="F515" s="832" t="s">
        <v>1384</v>
      </c>
      <c r="G515" s="832" t="s">
        <v>1876</v>
      </c>
      <c r="H515" s="832" t="s">
        <v>579</v>
      </c>
      <c r="I515" s="832" t="s">
        <v>1880</v>
      </c>
      <c r="J515" s="832" t="s">
        <v>1881</v>
      </c>
      <c r="K515" s="832" t="s">
        <v>1882</v>
      </c>
      <c r="L515" s="835">
        <v>76.180000000000007</v>
      </c>
      <c r="M515" s="835">
        <v>76.180000000000007</v>
      </c>
      <c r="N515" s="832">
        <v>1</v>
      </c>
      <c r="O515" s="836">
        <v>1</v>
      </c>
      <c r="P515" s="835">
        <v>76.180000000000007</v>
      </c>
      <c r="Q515" s="837">
        <v>1</v>
      </c>
      <c r="R515" s="832">
        <v>1</v>
      </c>
      <c r="S515" s="837">
        <v>1</v>
      </c>
      <c r="T515" s="836">
        <v>1</v>
      </c>
      <c r="U515" s="838">
        <v>1</v>
      </c>
    </row>
    <row r="516" spans="1:21" ht="14.4" customHeight="1" x14ac:dyDescent="0.3">
      <c r="A516" s="831">
        <v>31</v>
      </c>
      <c r="B516" s="832" t="s">
        <v>1383</v>
      </c>
      <c r="C516" s="832" t="s">
        <v>1389</v>
      </c>
      <c r="D516" s="833" t="s">
        <v>2163</v>
      </c>
      <c r="E516" s="834" t="s">
        <v>1413</v>
      </c>
      <c r="F516" s="832" t="s">
        <v>1384</v>
      </c>
      <c r="G516" s="832" t="s">
        <v>1876</v>
      </c>
      <c r="H516" s="832" t="s">
        <v>579</v>
      </c>
      <c r="I516" s="832" t="s">
        <v>2040</v>
      </c>
      <c r="J516" s="832" t="s">
        <v>1881</v>
      </c>
      <c r="K516" s="832" t="s">
        <v>2041</v>
      </c>
      <c r="L516" s="835">
        <v>38.08</v>
      </c>
      <c r="M516" s="835">
        <v>38.08</v>
      </c>
      <c r="N516" s="832">
        <v>1</v>
      </c>
      <c r="O516" s="836">
        <v>0.5</v>
      </c>
      <c r="P516" s="835">
        <v>38.08</v>
      </c>
      <c r="Q516" s="837">
        <v>1</v>
      </c>
      <c r="R516" s="832">
        <v>1</v>
      </c>
      <c r="S516" s="837">
        <v>1</v>
      </c>
      <c r="T516" s="836">
        <v>0.5</v>
      </c>
      <c r="U516" s="838">
        <v>1</v>
      </c>
    </row>
    <row r="517" spans="1:21" ht="14.4" customHeight="1" x14ac:dyDescent="0.3">
      <c r="A517" s="831">
        <v>31</v>
      </c>
      <c r="B517" s="832" t="s">
        <v>1383</v>
      </c>
      <c r="C517" s="832" t="s">
        <v>1389</v>
      </c>
      <c r="D517" s="833" t="s">
        <v>2163</v>
      </c>
      <c r="E517" s="834" t="s">
        <v>1413</v>
      </c>
      <c r="F517" s="832" t="s">
        <v>1384</v>
      </c>
      <c r="G517" s="832" t="s">
        <v>2042</v>
      </c>
      <c r="H517" s="832" t="s">
        <v>579</v>
      </c>
      <c r="I517" s="832" t="s">
        <v>2043</v>
      </c>
      <c r="J517" s="832" t="s">
        <v>917</v>
      </c>
      <c r="K517" s="832" t="s">
        <v>2044</v>
      </c>
      <c r="L517" s="835">
        <v>98.75</v>
      </c>
      <c r="M517" s="835">
        <v>98.75</v>
      </c>
      <c r="N517" s="832">
        <v>1</v>
      </c>
      <c r="O517" s="836">
        <v>0.5</v>
      </c>
      <c r="P517" s="835">
        <v>98.75</v>
      </c>
      <c r="Q517" s="837">
        <v>1</v>
      </c>
      <c r="R517" s="832">
        <v>1</v>
      </c>
      <c r="S517" s="837">
        <v>1</v>
      </c>
      <c r="T517" s="836">
        <v>0.5</v>
      </c>
      <c r="U517" s="838">
        <v>1</v>
      </c>
    </row>
    <row r="518" spans="1:21" ht="14.4" customHeight="1" x14ac:dyDescent="0.3">
      <c r="A518" s="831">
        <v>31</v>
      </c>
      <c r="B518" s="832" t="s">
        <v>1383</v>
      </c>
      <c r="C518" s="832" t="s">
        <v>1389</v>
      </c>
      <c r="D518" s="833" t="s">
        <v>2163</v>
      </c>
      <c r="E518" s="834" t="s">
        <v>1413</v>
      </c>
      <c r="F518" s="832" t="s">
        <v>1384</v>
      </c>
      <c r="G518" s="832" t="s">
        <v>2042</v>
      </c>
      <c r="H518" s="832" t="s">
        <v>579</v>
      </c>
      <c r="I518" s="832" t="s">
        <v>2045</v>
      </c>
      <c r="J518" s="832" t="s">
        <v>2046</v>
      </c>
      <c r="K518" s="832" t="s">
        <v>2047</v>
      </c>
      <c r="L518" s="835">
        <v>49.38</v>
      </c>
      <c r="M518" s="835">
        <v>49.38</v>
      </c>
      <c r="N518" s="832">
        <v>1</v>
      </c>
      <c r="O518" s="836">
        <v>1</v>
      </c>
      <c r="P518" s="835"/>
      <c r="Q518" s="837">
        <v>0</v>
      </c>
      <c r="R518" s="832"/>
      <c r="S518" s="837">
        <v>0</v>
      </c>
      <c r="T518" s="836"/>
      <c r="U518" s="838">
        <v>0</v>
      </c>
    </row>
    <row r="519" spans="1:21" ht="14.4" customHeight="1" x14ac:dyDescent="0.3">
      <c r="A519" s="831">
        <v>31</v>
      </c>
      <c r="B519" s="832" t="s">
        <v>1383</v>
      </c>
      <c r="C519" s="832" t="s">
        <v>1389</v>
      </c>
      <c r="D519" s="833" t="s">
        <v>2163</v>
      </c>
      <c r="E519" s="834" t="s">
        <v>1413</v>
      </c>
      <c r="F519" s="832" t="s">
        <v>1384</v>
      </c>
      <c r="G519" s="832" t="s">
        <v>1442</v>
      </c>
      <c r="H519" s="832" t="s">
        <v>579</v>
      </c>
      <c r="I519" s="832" t="s">
        <v>1443</v>
      </c>
      <c r="J519" s="832" t="s">
        <v>1444</v>
      </c>
      <c r="K519" s="832" t="s">
        <v>1445</v>
      </c>
      <c r="L519" s="835">
        <v>132.97999999999999</v>
      </c>
      <c r="M519" s="835">
        <v>265.95999999999998</v>
      </c>
      <c r="N519" s="832">
        <v>2</v>
      </c>
      <c r="O519" s="836">
        <v>1</v>
      </c>
      <c r="P519" s="835">
        <v>265.95999999999998</v>
      </c>
      <c r="Q519" s="837">
        <v>1</v>
      </c>
      <c r="R519" s="832">
        <v>2</v>
      </c>
      <c r="S519" s="837">
        <v>1</v>
      </c>
      <c r="T519" s="836">
        <v>1</v>
      </c>
      <c r="U519" s="838">
        <v>1</v>
      </c>
    </row>
    <row r="520" spans="1:21" ht="14.4" customHeight="1" x14ac:dyDescent="0.3">
      <c r="A520" s="831">
        <v>31</v>
      </c>
      <c r="B520" s="832" t="s">
        <v>1383</v>
      </c>
      <c r="C520" s="832" t="s">
        <v>1389</v>
      </c>
      <c r="D520" s="833" t="s">
        <v>2163</v>
      </c>
      <c r="E520" s="834" t="s">
        <v>1413</v>
      </c>
      <c r="F520" s="832" t="s">
        <v>1384</v>
      </c>
      <c r="G520" s="832" t="s">
        <v>2048</v>
      </c>
      <c r="H520" s="832" t="s">
        <v>579</v>
      </c>
      <c r="I520" s="832" t="s">
        <v>2049</v>
      </c>
      <c r="J520" s="832" t="s">
        <v>2050</v>
      </c>
      <c r="K520" s="832" t="s">
        <v>2051</v>
      </c>
      <c r="L520" s="835">
        <v>0</v>
      </c>
      <c r="M520" s="835">
        <v>0</v>
      </c>
      <c r="N520" s="832">
        <v>2</v>
      </c>
      <c r="O520" s="836">
        <v>1</v>
      </c>
      <c r="P520" s="835">
        <v>0</v>
      </c>
      <c r="Q520" s="837"/>
      <c r="R520" s="832">
        <v>2</v>
      </c>
      <c r="S520" s="837">
        <v>1</v>
      </c>
      <c r="T520" s="836">
        <v>1</v>
      </c>
      <c r="U520" s="838">
        <v>1</v>
      </c>
    </row>
    <row r="521" spans="1:21" ht="14.4" customHeight="1" x14ac:dyDescent="0.3">
      <c r="A521" s="831">
        <v>31</v>
      </c>
      <c r="B521" s="832" t="s">
        <v>1383</v>
      </c>
      <c r="C521" s="832" t="s">
        <v>1389</v>
      </c>
      <c r="D521" s="833" t="s">
        <v>2163</v>
      </c>
      <c r="E521" s="834" t="s">
        <v>1413</v>
      </c>
      <c r="F521" s="832" t="s">
        <v>1384</v>
      </c>
      <c r="G521" s="832" t="s">
        <v>1757</v>
      </c>
      <c r="H521" s="832" t="s">
        <v>579</v>
      </c>
      <c r="I521" s="832" t="s">
        <v>1758</v>
      </c>
      <c r="J521" s="832" t="s">
        <v>1759</v>
      </c>
      <c r="K521" s="832" t="s">
        <v>1760</v>
      </c>
      <c r="L521" s="835">
        <v>73.989999999999995</v>
      </c>
      <c r="M521" s="835">
        <v>73.989999999999995</v>
      </c>
      <c r="N521" s="832">
        <v>1</v>
      </c>
      <c r="O521" s="836">
        <v>0.5</v>
      </c>
      <c r="P521" s="835">
        <v>73.989999999999995</v>
      </c>
      <c r="Q521" s="837">
        <v>1</v>
      </c>
      <c r="R521" s="832">
        <v>1</v>
      </c>
      <c r="S521" s="837">
        <v>1</v>
      </c>
      <c r="T521" s="836">
        <v>0.5</v>
      </c>
      <c r="U521" s="838">
        <v>1</v>
      </c>
    </row>
    <row r="522" spans="1:21" ht="14.4" customHeight="1" x14ac:dyDescent="0.3">
      <c r="A522" s="831">
        <v>31</v>
      </c>
      <c r="B522" s="832" t="s">
        <v>1383</v>
      </c>
      <c r="C522" s="832" t="s">
        <v>1389</v>
      </c>
      <c r="D522" s="833" t="s">
        <v>2163</v>
      </c>
      <c r="E522" s="834" t="s">
        <v>1413</v>
      </c>
      <c r="F522" s="832" t="s">
        <v>1384</v>
      </c>
      <c r="G522" s="832" t="s">
        <v>2052</v>
      </c>
      <c r="H522" s="832" t="s">
        <v>579</v>
      </c>
      <c r="I522" s="832" t="s">
        <v>2053</v>
      </c>
      <c r="J522" s="832" t="s">
        <v>2054</v>
      </c>
      <c r="K522" s="832" t="s">
        <v>2055</v>
      </c>
      <c r="L522" s="835">
        <v>147.85</v>
      </c>
      <c r="M522" s="835">
        <v>147.85</v>
      </c>
      <c r="N522" s="832">
        <v>1</v>
      </c>
      <c r="O522" s="836">
        <v>0.5</v>
      </c>
      <c r="P522" s="835">
        <v>147.85</v>
      </c>
      <c r="Q522" s="837">
        <v>1</v>
      </c>
      <c r="R522" s="832">
        <v>1</v>
      </c>
      <c r="S522" s="837">
        <v>1</v>
      </c>
      <c r="T522" s="836">
        <v>0.5</v>
      </c>
      <c r="U522" s="838">
        <v>1</v>
      </c>
    </row>
    <row r="523" spans="1:21" ht="14.4" customHeight="1" x14ac:dyDescent="0.3">
      <c r="A523" s="831">
        <v>31</v>
      </c>
      <c r="B523" s="832" t="s">
        <v>1383</v>
      </c>
      <c r="C523" s="832" t="s">
        <v>1389</v>
      </c>
      <c r="D523" s="833" t="s">
        <v>2163</v>
      </c>
      <c r="E523" s="834" t="s">
        <v>1413</v>
      </c>
      <c r="F523" s="832" t="s">
        <v>1384</v>
      </c>
      <c r="G523" s="832" t="s">
        <v>2056</v>
      </c>
      <c r="H523" s="832" t="s">
        <v>579</v>
      </c>
      <c r="I523" s="832" t="s">
        <v>2057</v>
      </c>
      <c r="J523" s="832" t="s">
        <v>2058</v>
      </c>
      <c r="K523" s="832" t="s">
        <v>2059</v>
      </c>
      <c r="L523" s="835">
        <v>1776.68</v>
      </c>
      <c r="M523" s="835">
        <v>3553.36</v>
      </c>
      <c r="N523" s="832">
        <v>2</v>
      </c>
      <c r="O523" s="836">
        <v>1</v>
      </c>
      <c r="P523" s="835">
        <v>3553.36</v>
      </c>
      <c r="Q523" s="837">
        <v>1</v>
      </c>
      <c r="R523" s="832">
        <v>2</v>
      </c>
      <c r="S523" s="837">
        <v>1</v>
      </c>
      <c r="T523" s="836">
        <v>1</v>
      </c>
      <c r="U523" s="838">
        <v>1</v>
      </c>
    </row>
    <row r="524" spans="1:21" ht="14.4" customHeight="1" x14ac:dyDescent="0.3">
      <c r="A524" s="831">
        <v>31</v>
      </c>
      <c r="B524" s="832" t="s">
        <v>1383</v>
      </c>
      <c r="C524" s="832" t="s">
        <v>1389</v>
      </c>
      <c r="D524" s="833" t="s">
        <v>2163</v>
      </c>
      <c r="E524" s="834" t="s">
        <v>1413</v>
      </c>
      <c r="F524" s="832" t="s">
        <v>1384</v>
      </c>
      <c r="G524" s="832" t="s">
        <v>2060</v>
      </c>
      <c r="H524" s="832" t="s">
        <v>579</v>
      </c>
      <c r="I524" s="832" t="s">
        <v>2061</v>
      </c>
      <c r="J524" s="832" t="s">
        <v>2062</v>
      </c>
      <c r="K524" s="832" t="s">
        <v>2063</v>
      </c>
      <c r="L524" s="835">
        <v>32.28</v>
      </c>
      <c r="M524" s="835">
        <v>64.56</v>
      </c>
      <c r="N524" s="832">
        <v>2</v>
      </c>
      <c r="O524" s="836">
        <v>1</v>
      </c>
      <c r="P524" s="835">
        <v>64.56</v>
      </c>
      <c r="Q524" s="837">
        <v>1</v>
      </c>
      <c r="R524" s="832">
        <v>2</v>
      </c>
      <c r="S524" s="837">
        <v>1</v>
      </c>
      <c r="T524" s="836">
        <v>1</v>
      </c>
      <c r="U524" s="838">
        <v>1</v>
      </c>
    </row>
    <row r="525" spans="1:21" ht="14.4" customHeight="1" x14ac:dyDescent="0.3">
      <c r="A525" s="831">
        <v>31</v>
      </c>
      <c r="B525" s="832" t="s">
        <v>1383</v>
      </c>
      <c r="C525" s="832" t="s">
        <v>1389</v>
      </c>
      <c r="D525" s="833" t="s">
        <v>2163</v>
      </c>
      <c r="E525" s="834" t="s">
        <v>1413</v>
      </c>
      <c r="F525" s="832" t="s">
        <v>1384</v>
      </c>
      <c r="G525" s="832" t="s">
        <v>1720</v>
      </c>
      <c r="H525" s="832" t="s">
        <v>609</v>
      </c>
      <c r="I525" s="832" t="s">
        <v>1721</v>
      </c>
      <c r="J525" s="832" t="s">
        <v>1312</v>
      </c>
      <c r="K525" s="832" t="s">
        <v>1722</v>
      </c>
      <c r="L525" s="835">
        <v>176.32</v>
      </c>
      <c r="M525" s="835">
        <v>528.96</v>
      </c>
      <c r="N525" s="832">
        <v>3</v>
      </c>
      <c r="O525" s="836">
        <v>3</v>
      </c>
      <c r="P525" s="835">
        <v>352.64</v>
      </c>
      <c r="Q525" s="837">
        <v>0.66666666666666663</v>
      </c>
      <c r="R525" s="832">
        <v>2</v>
      </c>
      <c r="S525" s="837">
        <v>0.66666666666666663</v>
      </c>
      <c r="T525" s="836">
        <v>2</v>
      </c>
      <c r="U525" s="838">
        <v>0.66666666666666663</v>
      </c>
    </row>
    <row r="526" spans="1:21" ht="14.4" customHeight="1" x14ac:dyDescent="0.3">
      <c r="A526" s="831">
        <v>31</v>
      </c>
      <c r="B526" s="832" t="s">
        <v>1383</v>
      </c>
      <c r="C526" s="832" t="s">
        <v>1389</v>
      </c>
      <c r="D526" s="833" t="s">
        <v>2163</v>
      </c>
      <c r="E526" s="834" t="s">
        <v>1413</v>
      </c>
      <c r="F526" s="832" t="s">
        <v>1384</v>
      </c>
      <c r="G526" s="832" t="s">
        <v>1611</v>
      </c>
      <c r="H526" s="832" t="s">
        <v>609</v>
      </c>
      <c r="I526" s="832" t="s">
        <v>1977</v>
      </c>
      <c r="J526" s="832" t="s">
        <v>1613</v>
      </c>
      <c r="K526" s="832" t="s">
        <v>1978</v>
      </c>
      <c r="L526" s="835">
        <v>193.68</v>
      </c>
      <c r="M526" s="835">
        <v>387.36</v>
      </c>
      <c r="N526" s="832">
        <v>2</v>
      </c>
      <c r="O526" s="836">
        <v>1</v>
      </c>
      <c r="P526" s="835">
        <v>387.36</v>
      </c>
      <c r="Q526" s="837">
        <v>1</v>
      </c>
      <c r="R526" s="832">
        <v>2</v>
      </c>
      <c r="S526" s="837">
        <v>1</v>
      </c>
      <c r="T526" s="836">
        <v>1</v>
      </c>
      <c r="U526" s="838">
        <v>1</v>
      </c>
    </row>
    <row r="527" spans="1:21" ht="14.4" customHeight="1" x14ac:dyDescent="0.3">
      <c r="A527" s="831">
        <v>31</v>
      </c>
      <c r="B527" s="832" t="s">
        <v>1383</v>
      </c>
      <c r="C527" s="832" t="s">
        <v>1389</v>
      </c>
      <c r="D527" s="833" t="s">
        <v>2163</v>
      </c>
      <c r="E527" s="834" t="s">
        <v>1413</v>
      </c>
      <c r="F527" s="832" t="s">
        <v>1384</v>
      </c>
      <c r="G527" s="832" t="s">
        <v>1417</v>
      </c>
      <c r="H527" s="832" t="s">
        <v>609</v>
      </c>
      <c r="I527" s="832" t="s">
        <v>1438</v>
      </c>
      <c r="J527" s="832" t="s">
        <v>718</v>
      </c>
      <c r="K527" s="832" t="s">
        <v>1165</v>
      </c>
      <c r="L527" s="835">
        <v>490.89</v>
      </c>
      <c r="M527" s="835">
        <v>4908.8999999999996</v>
      </c>
      <c r="N527" s="832">
        <v>10</v>
      </c>
      <c r="O527" s="836">
        <v>4</v>
      </c>
      <c r="P527" s="835">
        <v>3436.2299999999996</v>
      </c>
      <c r="Q527" s="837">
        <v>0.7</v>
      </c>
      <c r="R527" s="832">
        <v>7</v>
      </c>
      <c r="S527" s="837">
        <v>0.7</v>
      </c>
      <c r="T527" s="836">
        <v>3</v>
      </c>
      <c r="U527" s="838">
        <v>0.75</v>
      </c>
    </row>
    <row r="528" spans="1:21" ht="14.4" customHeight="1" x14ac:dyDescent="0.3">
      <c r="A528" s="831">
        <v>31</v>
      </c>
      <c r="B528" s="832" t="s">
        <v>1383</v>
      </c>
      <c r="C528" s="832" t="s">
        <v>1389</v>
      </c>
      <c r="D528" s="833" t="s">
        <v>2163</v>
      </c>
      <c r="E528" s="834" t="s">
        <v>1413</v>
      </c>
      <c r="F528" s="832" t="s">
        <v>1384</v>
      </c>
      <c r="G528" s="832" t="s">
        <v>1417</v>
      </c>
      <c r="H528" s="832" t="s">
        <v>609</v>
      </c>
      <c r="I528" s="832" t="s">
        <v>1418</v>
      </c>
      <c r="J528" s="832" t="s">
        <v>718</v>
      </c>
      <c r="K528" s="832" t="s">
        <v>1163</v>
      </c>
      <c r="L528" s="835">
        <v>736.33</v>
      </c>
      <c r="M528" s="835">
        <v>4417.9800000000005</v>
      </c>
      <c r="N528" s="832">
        <v>6</v>
      </c>
      <c r="O528" s="836">
        <v>2</v>
      </c>
      <c r="P528" s="835">
        <v>2945.32</v>
      </c>
      <c r="Q528" s="837">
        <v>0.66666666666666663</v>
      </c>
      <c r="R528" s="832">
        <v>4</v>
      </c>
      <c r="S528" s="837">
        <v>0.66666666666666663</v>
      </c>
      <c r="T528" s="836">
        <v>1.5</v>
      </c>
      <c r="U528" s="838">
        <v>0.75</v>
      </c>
    </row>
    <row r="529" spans="1:21" ht="14.4" customHeight="1" x14ac:dyDescent="0.3">
      <c r="A529" s="831">
        <v>31</v>
      </c>
      <c r="B529" s="832" t="s">
        <v>1383</v>
      </c>
      <c r="C529" s="832" t="s">
        <v>1389</v>
      </c>
      <c r="D529" s="833" t="s">
        <v>2163</v>
      </c>
      <c r="E529" s="834" t="s">
        <v>1413</v>
      </c>
      <c r="F529" s="832" t="s">
        <v>1384</v>
      </c>
      <c r="G529" s="832" t="s">
        <v>1417</v>
      </c>
      <c r="H529" s="832" t="s">
        <v>609</v>
      </c>
      <c r="I529" s="832" t="s">
        <v>1488</v>
      </c>
      <c r="J529" s="832" t="s">
        <v>718</v>
      </c>
      <c r="K529" s="832" t="s">
        <v>1489</v>
      </c>
      <c r="L529" s="835">
        <v>923.74</v>
      </c>
      <c r="M529" s="835">
        <v>5542.4400000000005</v>
      </c>
      <c r="N529" s="832">
        <v>6</v>
      </c>
      <c r="O529" s="836">
        <v>2</v>
      </c>
      <c r="P529" s="835">
        <v>5542.4400000000005</v>
      </c>
      <c r="Q529" s="837">
        <v>1</v>
      </c>
      <c r="R529" s="832">
        <v>6</v>
      </c>
      <c r="S529" s="837">
        <v>1</v>
      </c>
      <c r="T529" s="836">
        <v>2</v>
      </c>
      <c r="U529" s="838">
        <v>1</v>
      </c>
    </row>
    <row r="530" spans="1:21" ht="14.4" customHeight="1" x14ac:dyDescent="0.3">
      <c r="A530" s="831">
        <v>31</v>
      </c>
      <c r="B530" s="832" t="s">
        <v>1383</v>
      </c>
      <c r="C530" s="832" t="s">
        <v>1389</v>
      </c>
      <c r="D530" s="833" t="s">
        <v>2163</v>
      </c>
      <c r="E530" s="834" t="s">
        <v>1413</v>
      </c>
      <c r="F530" s="832" t="s">
        <v>1384</v>
      </c>
      <c r="G530" s="832" t="s">
        <v>1449</v>
      </c>
      <c r="H530" s="832" t="s">
        <v>609</v>
      </c>
      <c r="I530" s="832" t="s">
        <v>1279</v>
      </c>
      <c r="J530" s="832" t="s">
        <v>638</v>
      </c>
      <c r="K530" s="832" t="s">
        <v>623</v>
      </c>
      <c r="L530" s="835">
        <v>48.42</v>
      </c>
      <c r="M530" s="835">
        <v>193.68</v>
      </c>
      <c r="N530" s="832">
        <v>4</v>
      </c>
      <c r="O530" s="836">
        <v>3.5</v>
      </c>
      <c r="P530" s="835">
        <v>145.26</v>
      </c>
      <c r="Q530" s="837">
        <v>0.74999999999999989</v>
      </c>
      <c r="R530" s="832">
        <v>3</v>
      </c>
      <c r="S530" s="837">
        <v>0.75</v>
      </c>
      <c r="T530" s="836">
        <v>2.5</v>
      </c>
      <c r="U530" s="838">
        <v>0.7142857142857143</v>
      </c>
    </row>
    <row r="531" spans="1:21" ht="14.4" customHeight="1" x14ac:dyDescent="0.3">
      <c r="A531" s="831">
        <v>31</v>
      </c>
      <c r="B531" s="832" t="s">
        <v>1383</v>
      </c>
      <c r="C531" s="832" t="s">
        <v>1389</v>
      </c>
      <c r="D531" s="833" t="s">
        <v>2163</v>
      </c>
      <c r="E531" s="834" t="s">
        <v>1413</v>
      </c>
      <c r="F531" s="832" t="s">
        <v>1384</v>
      </c>
      <c r="G531" s="832" t="s">
        <v>1450</v>
      </c>
      <c r="H531" s="832" t="s">
        <v>579</v>
      </c>
      <c r="I531" s="832" t="s">
        <v>2064</v>
      </c>
      <c r="J531" s="832" t="s">
        <v>731</v>
      </c>
      <c r="K531" s="832" t="s">
        <v>1890</v>
      </c>
      <c r="L531" s="835">
        <v>103.67</v>
      </c>
      <c r="M531" s="835">
        <v>103.67</v>
      </c>
      <c r="N531" s="832">
        <v>1</v>
      </c>
      <c r="O531" s="836">
        <v>0.5</v>
      </c>
      <c r="P531" s="835"/>
      <c r="Q531" s="837">
        <v>0</v>
      </c>
      <c r="R531" s="832"/>
      <c r="S531" s="837">
        <v>0</v>
      </c>
      <c r="T531" s="836"/>
      <c r="U531" s="838">
        <v>0</v>
      </c>
    </row>
    <row r="532" spans="1:21" ht="14.4" customHeight="1" x14ac:dyDescent="0.3">
      <c r="A532" s="831">
        <v>31</v>
      </c>
      <c r="B532" s="832" t="s">
        <v>1383</v>
      </c>
      <c r="C532" s="832" t="s">
        <v>1389</v>
      </c>
      <c r="D532" s="833" t="s">
        <v>2163</v>
      </c>
      <c r="E532" s="834" t="s">
        <v>1413</v>
      </c>
      <c r="F532" s="832" t="s">
        <v>1384</v>
      </c>
      <c r="G532" s="832" t="s">
        <v>1450</v>
      </c>
      <c r="H532" s="832" t="s">
        <v>579</v>
      </c>
      <c r="I532" s="832" t="s">
        <v>2065</v>
      </c>
      <c r="J532" s="832" t="s">
        <v>2066</v>
      </c>
      <c r="K532" s="832" t="s">
        <v>2067</v>
      </c>
      <c r="L532" s="835">
        <v>115.18</v>
      </c>
      <c r="M532" s="835">
        <v>115.18</v>
      </c>
      <c r="N532" s="832">
        <v>1</v>
      </c>
      <c r="O532" s="836">
        <v>1</v>
      </c>
      <c r="P532" s="835"/>
      <c r="Q532" s="837">
        <v>0</v>
      </c>
      <c r="R532" s="832"/>
      <c r="S532" s="837">
        <v>0</v>
      </c>
      <c r="T532" s="836"/>
      <c r="U532" s="838">
        <v>0</v>
      </c>
    </row>
    <row r="533" spans="1:21" ht="14.4" customHeight="1" x14ac:dyDescent="0.3">
      <c r="A533" s="831">
        <v>31</v>
      </c>
      <c r="B533" s="832" t="s">
        <v>1383</v>
      </c>
      <c r="C533" s="832" t="s">
        <v>1389</v>
      </c>
      <c r="D533" s="833" t="s">
        <v>2163</v>
      </c>
      <c r="E533" s="834" t="s">
        <v>1413</v>
      </c>
      <c r="F533" s="832" t="s">
        <v>1384</v>
      </c>
      <c r="G533" s="832" t="s">
        <v>2068</v>
      </c>
      <c r="H533" s="832" t="s">
        <v>579</v>
      </c>
      <c r="I533" s="832" t="s">
        <v>2069</v>
      </c>
      <c r="J533" s="832" t="s">
        <v>2070</v>
      </c>
      <c r="K533" s="832" t="s">
        <v>2071</v>
      </c>
      <c r="L533" s="835">
        <v>143.09</v>
      </c>
      <c r="M533" s="835">
        <v>143.09</v>
      </c>
      <c r="N533" s="832">
        <v>1</v>
      </c>
      <c r="O533" s="836">
        <v>1</v>
      </c>
      <c r="P533" s="835">
        <v>143.09</v>
      </c>
      <c r="Q533" s="837">
        <v>1</v>
      </c>
      <c r="R533" s="832">
        <v>1</v>
      </c>
      <c r="S533" s="837">
        <v>1</v>
      </c>
      <c r="T533" s="836">
        <v>1</v>
      </c>
      <c r="U533" s="838">
        <v>1</v>
      </c>
    </row>
    <row r="534" spans="1:21" ht="14.4" customHeight="1" x14ac:dyDescent="0.3">
      <c r="A534" s="831">
        <v>31</v>
      </c>
      <c r="B534" s="832" t="s">
        <v>1383</v>
      </c>
      <c r="C534" s="832" t="s">
        <v>1389</v>
      </c>
      <c r="D534" s="833" t="s">
        <v>2163</v>
      </c>
      <c r="E534" s="834" t="s">
        <v>1413</v>
      </c>
      <c r="F534" s="832" t="s">
        <v>1384</v>
      </c>
      <c r="G534" s="832" t="s">
        <v>2072</v>
      </c>
      <c r="H534" s="832" t="s">
        <v>609</v>
      </c>
      <c r="I534" s="832" t="s">
        <v>2073</v>
      </c>
      <c r="J534" s="832" t="s">
        <v>1339</v>
      </c>
      <c r="K534" s="832" t="s">
        <v>2074</v>
      </c>
      <c r="L534" s="835">
        <v>317.98</v>
      </c>
      <c r="M534" s="835">
        <v>317.98</v>
      </c>
      <c r="N534" s="832">
        <v>1</v>
      </c>
      <c r="O534" s="836">
        <v>1</v>
      </c>
      <c r="P534" s="835">
        <v>317.98</v>
      </c>
      <c r="Q534" s="837">
        <v>1</v>
      </c>
      <c r="R534" s="832">
        <v>1</v>
      </c>
      <c r="S534" s="837">
        <v>1</v>
      </c>
      <c r="T534" s="836">
        <v>1</v>
      </c>
      <c r="U534" s="838">
        <v>1</v>
      </c>
    </row>
    <row r="535" spans="1:21" ht="14.4" customHeight="1" x14ac:dyDescent="0.3">
      <c r="A535" s="831">
        <v>31</v>
      </c>
      <c r="B535" s="832" t="s">
        <v>1383</v>
      </c>
      <c r="C535" s="832" t="s">
        <v>1389</v>
      </c>
      <c r="D535" s="833" t="s">
        <v>2163</v>
      </c>
      <c r="E535" s="834" t="s">
        <v>1413</v>
      </c>
      <c r="F535" s="832" t="s">
        <v>1384</v>
      </c>
      <c r="G535" s="832" t="s">
        <v>1419</v>
      </c>
      <c r="H535" s="832" t="s">
        <v>609</v>
      </c>
      <c r="I535" s="832" t="s">
        <v>1284</v>
      </c>
      <c r="J535" s="832" t="s">
        <v>1285</v>
      </c>
      <c r="K535" s="832" t="s">
        <v>1286</v>
      </c>
      <c r="L535" s="835">
        <v>0</v>
      </c>
      <c r="M535" s="835">
        <v>0</v>
      </c>
      <c r="N535" s="832">
        <v>14</v>
      </c>
      <c r="O535" s="836">
        <v>9</v>
      </c>
      <c r="P535" s="835">
        <v>0</v>
      </c>
      <c r="Q535" s="837"/>
      <c r="R535" s="832">
        <v>7</v>
      </c>
      <c r="S535" s="837">
        <v>0.5</v>
      </c>
      <c r="T535" s="836">
        <v>4</v>
      </c>
      <c r="U535" s="838">
        <v>0.44444444444444442</v>
      </c>
    </row>
    <row r="536" spans="1:21" ht="14.4" customHeight="1" x14ac:dyDescent="0.3">
      <c r="A536" s="831">
        <v>31</v>
      </c>
      <c r="B536" s="832" t="s">
        <v>1383</v>
      </c>
      <c r="C536" s="832" t="s">
        <v>1389</v>
      </c>
      <c r="D536" s="833" t="s">
        <v>2163</v>
      </c>
      <c r="E536" s="834" t="s">
        <v>1413</v>
      </c>
      <c r="F536" s="832" t="s">
        <v>1384</v>
      </c>
      <c r="G536" s="832" t="s">
        <v>1768</v>
      </c>
      <c r="H536" s="832" t="s">
        <v>579</v>
      </c>
      <c r="I536" s="832" t="s">
        <v>2075</v>
      </c>
      <c r="J536" s="832" t="s">
        <v>1770</v>
      </c>
      <c r="K536" s="832" t="s">
        <v>2076</v>
      </c>
      <c r="L536" s="835">
        <v>657.67</v>
      </c>
      <c r="M536" s="835">
        <v>3946.0199999999995</v>
      </c>
      <c r="N536" s="832">
        <v>6</v>
      </c>
      <c r="O536" s="836">
        <v>2</v>
      </c>
      <c r="P536" s="835">
        <v>3946.0199999999995</v>
      </c>
      <c r="Q536" s="837">
        <v>1</v>
      </c>
      <c r="R536" s="832">
        <v>6</v>
      </c>
      <c r="S536" s="837">
        <v>1</v>
      </c>
      <c r="T536" s="836">
        <v>2</v>
      </c>
      <c r="U536" s="838">
        <v>1</v>
      </c>
    </row>
    <row r="537" spans="1:21" ht="14.4" customHeight="1" x14ac:dyDescent="0.3">
      <c r="A537" s="831">
        <v>31</v>
      </c>
      <c r="B537" s="832" t="s">
        <v>1383</v>
      </c>
      <c r="C537" s="832" t="s">
        <v>1389</v>
      </c>
      <c r="D537" s="833" t="s">
        <v>2163</v>
      </c>
      <c r="E537" s="834" t="s">
        <v>1413</v>
      </c>
      <c r="F537" s="832" t="s">
        <v>1384</v>
      </c>
      <c r="G537" s="832" t="s">
        <v>1542</v>
      </c>
      <c r="H537" s="832" t="s">
        <v>579</v>
      </c>
      <c r="I537" s="832" t="s">
        <v>2077</v>
      </c>
      <c r="J537" s="832" t="s">
        <v>2078</v>
      </c>
      <c r="K537" s="832" t="s">
        <v>2079</v>
      </c>
      <c r="L537" s="835">
        <v>271.94</v>
      </c>
      <c r="M537" s="835">
        <v>271.94</v>
      </c>
      <c r="N537" s="832">
        <v>1</v>
      </c>
      <c r="O537" s="836">
        <v>0.5</v>
      </c>
      <c r="P537" s="835">
        <v>271.94</v>
      </c>
      <c r="Q537" s="837">
        <v>1</v>
      </c>
      <c r="R537" s="832">
        <v>1</v>
      </c>
      <c r="S537" s="837">
        <v>1</v>
      </c>
      <c r="T537" s="836">
        <v>0.5</v>
      </c>
      <c r="U537" s="838">
        <v>1</v>
      </c>
    </row>
    <row r="538" spans="1:21" ht="14.4" customHeight="1" x14ac:dyDescent="0.3">
      <c r="A538" s="831">
        <v>31</v>
      </c>
      <c r="B538" s="832" t="s">
        <v>1383</v>
      </c>
      <c r="C538" s="832" t="s">
        <v>1389</v>
      </c>
      <c r="D538" s="833" t="s">
        <v>2163</v>
      </c>
      <c r="E538" s="834" t="s">
        <v>1413</v>
      </c>
      <c r="F538" s="832" t="s">
        <v>1384</v>
      </c>
      <c r="G538" s="832" t="s">
        <v>1542</v>
      </c>
      <c r="H538" s="832" t="s">
        <v>579</v>
      </c>
      <c r="I538" s="832" t="s">
        <v>2077</v>
      </c>
      <c r="J538" s="832" t="s">
        <v>2078</v>
      </c>
      <c r="K538" s="832" t="s">
        <v>2079</v>
      </c>
      <c r="L538" s="835">
        <v>311.02</v>
      </c>
      <c r="M538" s="835">
        <v>311.02</v>
      </c>
      <c r="N538" s="832">
        <v>1</v>
      </c>
      <c r="O538" s="836">
        <v>0.5</v>
      </c>
      <c r="P538" s="835">
        <v>311.02</v>
      </c>
      <c r="Q538" s="837">
        <v>1</v>
      </c>
      <c r="R538" s="832">
        <v>1</v>
      </c>
      <c r="S538" s="837">
        <v>1</v>
      </c>
      <c r="T538" s="836">
        <v>0.5</v>
      </c>
      <c r="U538" s="838">
        <v>1</v>
      </c>
    </row>
    <row r="539" spans="1:21" ht="14.4" customHeight="1" x14ac:dyDescent="0.3">
      <c r="A539" s="831">
        <v>31</v>
      </c>
      <c r="B539" s="832" t="s">
        <v>1383</v>
      </c>
      <c r="C539" s="832" t="s">
        <v>1389</v>
      </c>
      <c r="D539" s="833" t="s">
        <v>2163</v>
      </c>
      <c r="E539" s="834" t="s">
        <v>1413</v>
      </c>
      <c r="F539" s="832" t="s">
        <v>1384</v>
      </c>
      <c r="G539" s="832" t="s">
        <v>1637</v>
      </c>
      <c r="H539" s="832" t="s">
        <v>609</v>
      </c>
      <c r="I539" s="832" t="s">
        <v>2080</v>
      </c>
      <c r="J539" s="832" t="s">
        <v>877</v>
      </c>
      <c r="K539" s="832" t="s">
        <v>2081</v>
      </c>
      <c r="L539" s="835">
        <v>0</v>
      </c>
      <c r="M539" s="835">
        <v>0</v>
      </c>
      <c r="N539" s="832">
        <v>5</v>
      </c>
      <c r="O539" s="836">
        <v>3</v>
      </c>
      <c r="P539" s="835">
        <v>0</v>
      </c>
      <c r="Q539" s="837"/>
      <c r="R539" s="832">
        <v>1</v>
      </c>
      <c r="S539" s="837">
        <v>0.2</v>
      </c>
      <c r="T539" s="836">
        <v>1</v>
      </c>
      <c r="U539" s="838">
        <v>0.33333333333333331</v>
      </c>
    </row>
    <row r="540" spans="1:21" ht="14.4" customHeight="1" x14ac:dyDescent="0.3">
      <c r="A540" s="831">
        <v>31</v>
      </c>
      <c r="B540" s="832" t="s">
        <v>1383</v>
      </c>
      <c r="C540" s="832" t="s">
        <v>1389</v>
      </c>
      <c r="D540" s="833" t="s">
        <v>2163</v>
      </c>
      <c r="E540" s="834" t="s">
        <v>1413</v>
      </c>
      <c r="F540" s="832" t="s">
        <v>1384</v>
      </c>
      <c r="G540" s="832" t="s">
        <v>1456</v>
      </c>
      <c r="H540" s="832" t="s">
        <v>579</v>
      </c>
      <c r="I540" s="832" t="s">
        <v>1492</v>
      </c>
      <c r="J540" s="832" t="s">
        <v>1493</v>
      </c>
      <c r="K540" s="832" t="s">
        <v>1494</v>
      </c>
      <c r="L540" s="835">
        <v>50.32</v>
      </c>
      <c r="M540" s="835">
        <v>50.32</v>
      </c>
      <c r="N540" s="832">
        <v>1</v>
      </c>
      <c r="O540" s="836">
        <v>1</v>
      </c>
      <c r="P540" s="835">
        <v>50.32</v>
      </c>
      <c r="Q540" s="837">
        <v>1</v>
      </c>
      <c r="R540" s="832">
        <v>1</v>
      </c>
      <c r="S540" s="837">
        <v>1</v>
      </c>
      <c r="T540" s="836">
        <v>1</v>
      </c>
      <c r="U540" s="838">
        <v>1</v>
      </c>
    </row>
    <row r="541" spans="1:21" ht="14.4" customHeight="1" x14ac:dyDescent="0.3">
      <c r="A541" s="831">
        <v>31</v>
      </c>
      <c r="B541" s="832" t="s">
        <v>1383</v>
      </c>
      <c r="C541" s="832" t="s">
        <v>1389</v>
      </c>
      <c r="D541" s="833" t="s">
        <v>2163</v>
      </c>
      <c r="E541" s="834" t="s">
        <v>1413</v>
      </c>
      <c r="F541" s="832" t="s">
        <v>1385</v>
      </c>
      <c r="G541" s="832" t="s">
        <v>1968</v>
      </c>
      <c r="H541" s="832" t="s">
        <v>579</v>
      </c>
      <c r="I541" s="832" t="s">
        <v>2082</v>
      </c>
      <c r="J541" s="832" t="s">
        <v>1405</v>
      </c>
      <c r="K541" s="832"/>
      <c r="L541" s="835">
        <v>0</v>
      </c>
      <c r="M541" s="835">
        <v>0</v>
      </c>
      <c r="N541" s="832">
        <v>1</v>
      </c>
      <c r="O541" s="836">
        <v>1</v>
      </c>
      <c r="P541" s="835">
        <v>0</v>
      </c>
      <c r="Q541" s="837"/>
      <c r="R541" s="832">
        <v>1</v>
      </c>
      <c r="S541" s="837">
        <v>1</v>
      </c>
      <c r="T541" s="836">
        <v>1</v>
      </c>
      <c r="U541" s="838">
        <v>1</v>
      </c>
    </row>
    <row r="542" spans="1:21" ht="14.4" customHeight="1" x14ac:dyDescent="0.3">
      <c r="A542" s="831">
        <v>31</v>
      </c>
      <c r="B542" s="832" t="s">
        <v>1383</v>
      </c>
      <c r="C542" s="832" t="s">
        <v>1389</v>
      </c>
      <c r="D542" s="833" t="s">
        <v>2163</v>
      </c>
      <c r="E542" s="834" t="s">
        <v>1413</v>
      </c>
      <c r="F542" s="832" t="s">
        <v>1386</v>
      </c>
      <c r="G542" s="832" t="s">
        <v>1423</v>
      </c>
      <c r="H542" s="832" t="s">
        <v>579</v>
      </c>
      <c r="I542" s="832" t="s">
        <v>1513</v>
      </c>
      <c r="J542" s="832" t="s">
        <v>1425</v>
      </c>
      <c r="K542" s="832" t="s">
        <v>1514</v>
      </c>
      <c r="L542" s="835">
        <v>30.99</v>
      </c>
      <c r="M542" s="835">
        <v>30.99</v>
      </c>
      <c r="N542" s="832">
        <v>1</v>
      </c>
      <c r="O542" s="836">
        <v>1</v>
      </c>
      <c r="P542" s="835">
        <v>30.99</v>
      </c>
      <c r="Q542" s="837">
        <v>1</v>
      </c>
      <c r="R542" s="832">
        <v>1</v>
      </c>
      <c r="S542" s="837">
        <v>1</v>
      </c>
      <c r="T542" s="836">
        <v>1</v>
      </c>
      <c r="U542" s="838">
        <v>1</v>
      </c>
    </row>
    <row r="543" spans="1:21" ht="14.4" customHeight="1" x14ac:dyDescent="0.3">
      <c r="A543" s="831">
        <v>31</v>
      </c>
      <c r="B543" s="832" t="s">
        <v>1383</v>
      </c>
      <c r="C543" s="832" t="s">
        <v>1389</v>
      </c>
      <c r="D543" s="833" t="s">
        <v>2163</v>
      </c>
      <c r="E543" s="834" t="s">
        <v>1413</v>
      </c>
      <c r="F543" s="832" t="s">
        <v>1386</v>
      </c>
      <c r="G543" s="832" t="s">
        <v>1427</v>
      </c>
      <c r="H543" s="832" t="s">
        <v>579</v>
      </c>
      <c r="I543" s="832" t="s">
        <v>1467</v>
      </c>
      <c r="J543" s="832" t="s">
        <v>1468</v>
      </c>
      <c r="K543" s="832" t="s">
        <v>1469</v>
      </c>
      <c r="L543" s="835">
        <v>199.5</v>
      </c>
      <c r="M543" s="835">
        <v>399</v>
      </c>
      <c r="N543" s="832">
        <v>2</v>
      </c>
      <c r="O543" s="836">
        <v>2</v>
      </c>
      <c r="P543" s="835">
        <v>399</v>
      </c>
      <c r="Q543" s="837">
        <v>1</v>
      </c>
      <c r="R543" s="832">
        <v>2</v>
      </c>
      <c r="S543" s="837">
        <v>1</v>
      </c>
      <c r="T543" s="836">
        <v>2</v>
      </c>
      <c r="U543" s="838">
        <v>1</v>
      </c>
    </row>
    <row r="544" spans="1:21" ht="14.4" customHeight="1" x14ac:dyDescent="0.3">
      <c r="A544" s="831">
        <v>31</v>
      </c>
      <c r="B544" s="832" t="s">
        <v>1383</v>
      </c>
      <c r="C544" s="832" t="s">
        <v>1389</v>
      </c>
      <c r="D544" s="833" t="s">
        <v>2163</v>
      </c>
      <c r="E544" s="834" t="s">
        <v>1413</v>
      </c>
      <c r="F544" s="832" t="s">
        <v>1386</v>
      </c>
      <c r="G544" s="832" t="s">
        <v>1427</v>
      </c>
      <c r="H544" s="832" t="s">
        <v>579</v>
      </c>
      <c r="I544" s="832" t="s">
        <v>1428</v>
      </c>
      <c r="J544" s="832" t="s">
        <v>1429</v>
      </c>
      <c r="K544" s="832" t="s">
        <v>1430</v>
      </c>
      <c r="L544" s="835">
        <v>492.18</v>
      </c>
      <c r="M544" s="835">
        <v>3445.2599999999998</v>
      </c>
      <c r="N544" s="832">
        <v>7</v>
      </c>
      <c r="O544" s="836">
        <v>7</v>
      </c>
      <c r="P544" s="835">
        <v>3445.2599999999998</v>
      </c>
      <c r="Q544" s="837">
        <v>1</v>
      </c>
      <c r="R544" s="832">
        <v>7</v>
      </c>
      <c r="S544" s="837">
        <v>1</v>
      </c>
      <c r="T544" s="836">
        <v>7</v>
      </c>
      <c r="U544" s="838">
        <v>1</v>
      </c>
    </row>
    <row r="545" spans="1:21" ht="14.4" customHeight="1" x14ac:dyDescent="0.3">
      <c r="A545" s="831">
        <v>31</v>
      </c>
      <c r="B545" s="832" t="s">
        <v>1383</v>
      </c>
      <c r="C545" s="832" t="s">
        <v>1389</v>
      </c>
      <c r="D545" s="833" t="s">
        <v>2163</v>
      </c>
      <c r="E545" s="834" t="s">
        <v>1413</v>
      </c>
      <c r="F545" s="832" t="s">
        <v>1386</v>
      </c>
      <c r="G545" s="832" t="s">
        <v>1427</v>
      </c>
      <c r="H545" s="832" t="s">
        <v>579</v>
      </c>
      <c r="I545" s="832" t="s">
        <v>2083</v>
      </c>
      <c r="J545" s="832" t="s">
        <v>2084</v>
      </c>
      <c r="K545" s="832" t="s">
        <v>2085</v>
      </c>
      <c r="L545" s="835">
        <v>347.81</v>
      </c>
      <c r="M545" s="835">
        <v>695.62</v>
      </c>
      <c r="N545" s="832">
        <v>2</v>
      </c>
      <c r="O545" s="836">
        <v>2</v>
      </c>
      <c r="P545" s="835">
        <v>695.62</v>
      </c>
      <c r="Q545" s="837">
        <v>1</v>
      </c>
      <c r="R545" s="832">
        <v>2</v>
      </c>
      <c r="S545" s="837">
        <v>1</v>
      </c>
      <c r="T545" s="836">
        <v>2</v>
      </c>
      <c r="U545" s="838">
        <v>1</v>
      </c>
    </row>
    <row r="546" spans="1:21" ht="14.4" customHeight="1" x14ac:dyDescent="0.3">
      <c r="A546" s="831">
        <v>31</v>
      </c>
      <c r="B546" s="832" t="s">
        <v>1383</v>
      </c>
      <c r="C546" s="832" t="s">
        <v>1389</v>
      </c>
      <c r="D546" s="833" t="s">
        <v>2163</v>
      </c>
      <c r="E546" s="834" t="s">
        <v>1413</v>
      </c>
      <c r="F546" s="832" t="s">
        <v>1386</v>
      </c>
      <c r="G546" s="832" t="s">
        <v>1427</v>
      </c>
      <c r="H546" s="832" t="s">
        <v>579</v>
      </c>
      <c r="I546" s="832" t="s">
        <v>1648</v>
      </c>
      <c r="J546" s="832" t="s">
        <v>1649</v>
      </c>
      <c r="K546" s="832" t="s">
        <v>1650</v>
      </c>
      <c r="L546" s="835">
        <v>320.25</v>
      </c>
      <c r="M546" s="835">
        <v>320.25</v>
      </c>
      <c r="N546" s="832">
        <v>1</v>
      </c>
      <c r="O546" s="836">
        <v>1</v>
      </c>
      <c r="P546" s="835">
        <v>320.25</v>
      </c>
      <c r="Q546" s="837">
        <v>1</v>
      </c>
      <c r="R546" s="832">
        <v>1</v>
      </c>
      <c r="S546" s="837">
        <v>1</v>
      </c>
      <c r="T546" s="836">
        <v>1</v>
      </c>
      <c r="U546" s="838">
        <v>1</v>
      </c>
    </row>
    <row r="547" spans="1:21" ht="14.4" customHeight="1" x14ac:dyDescent="0.3">
      <c r="A547" s="831">
        <v>31</v>
      </c>
      <c r="B547" s="832" t="s">
        <v>1383</v>
      </c>
      <c r="C547" s="832" t="s">
        <v>1389</v>
      </c>
      <c r="D547" s="833" t="s">
        <v>2163</v>
      </c>
      <c r="E547" s="834" t="s">
        <v>1413</v>
      </c>
      <c r="F547" s="832" t="s">
        <v>1386</v>
      </c>
      <c r="G547" s="832" t="s">
        <v>1427</v>
      </c>
      <c r="H547" s="832" t="s">
        <v>579</v>
      </c>
      <c r="I547" s="832" t="s">
        <v>1554</v>
      </c>
      <c r="J547" s="832" t="s">
        <v>1555</v>
      </c>
      <c r="K547" s="832" t="s">
        <v>1556</v>
      </c>
      <c r="L547" s="835">
        <v>245.43</v>
      </c>
      <c r="M547" s="835">
        <v>490.86</v>
      </c>
      <c r="N547" s="832">
        <v>2</v>
      </c>
      <c r="O547" s="836">
        <v>2</v>
      </c>
      <c r="P547" s="835">
        <v>490.86</v>
      </c>
      <c r="Q547" s="837">
        <v>1</v>
      </c>
      <c r="R547" s="832">
        <v>2</v>
      </c>
      <c r="S547" s="837">
        <v>1</v>
      </c>
      <c r="T547" s="836">
        <v>2</v>
      </c>
      <c r="U547" s="838">
        <v>1</v>
      </c>
    </row>
    <row r="548" spans="1:21" ht="14.4" customHeight="1" x14ac:dyDescent="0.3">
      <c r="A548" s="831">
        <v>31</v>
      </c>
      <c r="B548" s="832" t="s">
        <v>1383</v>
      </c>
      <c r="C548" s="832" t="s">
        <v>1389</v>
      </c>
      <c r="D548" s="833" t="s">
        <v>2163</v>
      </c>
      <c r="E548" s="834" t="s">
        <v>1413</v>
      </c>
      <c r="F548" s="832" t="s">
        <v>1386</v>
      </c>
      <c r="G548" s="832" t="s">
        <v>1427</v>
      </c>
      <c r="H548" s="832" t="s">
        <v>579</v>
      </c>
      <c r="I548" s="832" t="s">
        <v>1515</v>
      </c>
      <c r="J548" s="832" t="s">
        <v>1477</v>
      </c>
      <c r="K548" s="832" t="s">
        <v>1516</v>
      </c>
      <c r="L548" s="835">
        <v>58.5</v>
      </c>
      <c r="M548" s="835">
        <v>58.5</v>
      </c>
      <c r="N548" s="832">
        <v>1</v>
      </c>
      <c r="O548" s="836">
        <v>1</v>
      </c>
      <c r="P548" s="835">
        <v>58.5</v>
      </c>
      <c r="Q548" s="837">
        <v>1</v>
      </c>
      <c r="R548" s="832">
        <v>1</v>
      </c>
      <c r="S548" s="837">
        <v>1</v>
      </c>
      <c r="T548" s="836">
        <v>1</v>
      </c>
      <c r="U548" s="838">
        <v>1</v>
      </c>
    </row>
    <row r="549" spans="1:21" ht="14.4" customHeight="1" x14ac:dyDescent="0.3">
      <c r="A549" s="831">
        <v>31</v>
      </c>
      <c r="B549" s="832" t="s">
        <v>1383</v>
      </c>
      <c r="C549" s="832" t="s">
        <v>1389</v>
      </c>
      <c r="D549" s="833" t="s">
        <v>2163</v>
      </c>
      <c r="E549" s="834" t="s">
        <v>1413</v>
      </c>
      <c r="F549" s="832" t="s">
        <v>1386</v>
      </c>
      <c r="G549" s="832" t="s">
        <v>1427</v>
      </c>
      <c r="H549" s="832" t="s">
        <v>579</v>
      </c>
      <c r="I549" s="832" t="s">
        <v>1473</v>
      </c>
      <c r="J549" s="832" t="s">
        <v>1474</v>
      </c>
      <c r="K549" s="832" t="s">
        <v>1475</v>
      </c>
      <c r="L549" s="835">
        <v>971.25</v>
      </c>
      <c r="M549" s="835">
        <v>5827.5</v>
      </c>
      <c r="N549" s="832">
        <v>6</v>
      </c>
      <c r="O549" s="836">
        <v>6</v>
      </c>
      <c r="P549" s="835">
        <v>5827.5</v>
      </c>
      <c r="Q549" s="837">
        <v>1</v>
      </c>
      <c r="R549" s="832">
        <v>6</v>
      </c>
      <c r="S549" s="837">
        <v>1</v>
      </c>
      <c r="T549" s="836">
        <v>6</v>
      </c>
      <c r="U549" s="838">
        <v>1</v>
      </c>
    </row>
    <row r="550" spans="1:21" ht="14.4" customHeight="1" x14ac:dyDescent="0.3">
      <c r="A550" s="831">
        <v>31</v>
      </c>
      <c r="B550" s="832" t="s">
        <v>1383</v>
      </c>
      <c r="C550" s="832" t="s">
        <v>1389</v>
      </c>
      <c r="D550" s="833" t="s">
        <v>2163</v>
      </c>
      <c r="E550" s="834" t="s">
        <v>1413</v>
      </c>
      <c r="F550" s="832" t="s">
        <v>1386</v>
      </c>
      <c r="G550" s="832" t="s">
        <v>1427</v>
      </c>
      <c r="H550" s="832" t="s">
        <v>579</v>
      </c>
      <c r="I550" s="832" t="s">
        <v>1654</v>
      </c>
      <c r="J550" s="832" t="s">
        <v>1655</v>
      </c>
      <c r="K550" s="832" t="s">
        <v>1656</v>
      </c>
      <c r="L550" s="835">
        <v>250</v>
      </c>
      <c r="M550" s="835">
        <v>250</v>
      </c>
      <c r="N550" s="832">
        <v>1</v>
      </c>
      <c r="O550" s="836">
        <v>1</v>
      </c>
      <c r="P550" s="835">
        <v>250</v>
      </c>
      <c r="Q550" s="837">
        <v>1</v>
      </c>
      <c r="R550" s="832">
        <v>1</v>
      </c>
      <c r="S550" s="837">
        <v>1</v>
      </c>
      <c r="T550" s="836">
        <v>1</v>
      </c>
      <c r="U550" s="838">
        <v>1</v>
      </c>
    </row>
    <row r="551" spans="1:21" ht="14.4" customHeight="1" x14ac:dyDescent="0.3">
      <c r="A551" s="831">
        <v>31</v>
      </c>
      <c r="B551" s="832" t="s">
        <v>1383</v>
      </c>
      <c r="C551" s="832" t="s">
        <v>1389</v>
      </c>
      <c r="D551" s="833" t="s">
        <v>2163</v>
      </c>
      <c r="E551" s="834" t="s">
        <v>1413</v>
      </c>
      <c r="F551" s="832" t="s">
        <v>1386</v>
      </c>
      <c r="G551" s="832" t="s">
        <v>1427</v>
      </c>
      <c r="H551" s="832" t="s">
        <v>579</v>
      </c>
      <c r="I551" s="832" t="s">
        <v>1850</v>
      </c>
      <c r="J551" s="832" t="s">
        <v>1851</v>
      </c>
      <c r="K551" s="832"/>
      <c r="L551" s="835">
        <v>600</v>
      </c>
      <c r="M551" s="835">
        <v>600</v>
      </c>
      <c r="N551" s="832">
        <v>1</v>
      </c>
      <c r="O551" s="836">
        <v>1</v>
      </c>
      <c r="P551" s="835"/>
      <c r="Q551" s="837">
        <v>0</v>
      </c>
      <c r="R551" s="832"/>
      <c r="S551" s="837">
        <v>0</v>
      </c>
      <c r="T551" s="836"/>
      <c r="U551" s="838">
        <v>0</v>
      </c>
    </row>
    <row r="552" spans="1:21" ht="14.4" customHeight="1" x14ac:dyDescent="0.3">
      <c r="A552" s="831">
        <v>31</v>
      </c>
      <c r="B552" s="832" t="s">
        <v>1383</v>
      </c>
      <c r="C552" s="832" t="s">
        <v>1389</v>
      </c>
      <c r="D552" s="833" t="s">
        <v>2163</v>
      </c>
      <c r="E552" s="834" t="s">
        <v>1413</v>
      </c>
      <c r="F552" s="832" t="s">
        <v>1386</v>
      </c>
      <c r="G552" s="832" t="s">
        <v>1427</v>
      </c>
      <c r="H552" s="832" t="s">
        <v>579</v>
      </c>
      <c r="I552" s="832" t="s">
        <v>1739</v>
      </c>
      <c r="J552" s="832" t="s">
        <v>1740</v>
      </c>
      <c r="K552" s="832"/>
      <c r="L552" s="835">
        <v>80.349999999999994</v>
      </c>
      <c r="M552" s="835">
        <v>80.349999999999994</v>
      </c>
      <c r="N552" s="832">
        <v>1</v>
      </c>
      <c r="O552" s="836">
        <v>1</v>
      </c>
      <c r="P552" s="835">
        <v>80.349999999999994</v>
      </c>
      <c r="Q552" s="837">
        <v>1</v>
      </c>
      <c r="R552" s="832">
        <v>1</v>
      </c>
      <c r="S552" s="837">
        <v>1</v>
      </c>
      <c r="T552" s="836">
        <v>1</v>
      </c>
      <c r="U552" s="838">
        <v>1</v>
      </c>
    </row>
    <row r="553" spans="1:21" ht="14.4" customHeight="1" x14ac:dyDescent="0.3">
      <c r="A553" s="831">
        <v>31</v>
      </c>
      <c r="B553" s="832" t="s">
        <v>1383</v>
      </c>
      <c r="C553" s="832" t="s">
        <v>1389</v>
      </c>
      <c r="D553" s="833" t="s">
        <v>2163</v>
      </c>
      <c r="E553" s="834" t="s">
        <v>1413</v>
      </c>
      <c r="F553" s="832" t="s">
        <v>1386</v>
      </c>
      <c r="G553" s="832" t="s">
        <v>1427</v>
      </c>
      <c r="H553" s="832" t="s">
        <v>579</v>
      </c>
      <c r="I553" s="832" t="s">
        <v>1563</v>
      </c>
      <c r="J553" s="832" t="s">
        <v>1564</v>
      </c>
      <c r="K553" s="832" t="s">
        <v>1565</v>
      </c>
      <c r="L553" s="835">
        <v>350</v>
      </c>
      <c r="M553" s="835">
        <v>2100</v>
      </c>
      <c r="N553" s="832">
        <v>6</v>
      </c>
      <c r="O553" s="836">
        <v>6</v>
      </c>
      <c r="P553" s="835">
        <v>1400</v>
      </c>
      <c r="Q553" s="837">
        <v>0.66666666666666663</v>
      </c>
      <c r="R553" s="832">
        <v>4</v>
      </c>
      <c r="S553" s="837">
        <v>0.66666666666666663</v>
      </c>
      <c r="T553" s="836">
        <v>4</v>
      </c>
      <c r="U553" s="838">
        <v>0.66666666666666663</v>
      </c>
    </row>
    <row r="554" spans="1:21" ht="14.4" customHeight="1" x14ac:dyDescent="0.3">
      <c r="A554" s="831">
        <v>31</v>
      </c>
      <c r="B554" s="832" t="s">
        <v>1383</v>
      </c>
      <c r="C554" s="832" t="s">
        <v>1389</v>
      </c>
      <c r="D554" s="833" t="s">
        <v>2163</v>
      </c>
      <c r="E554" s="834" t="s">
        <v>1413</v>
      </c>
      <c r="F554" s="832" t="s">
        <v>1386</v>
      </c>
      <c r="G554" s="832" t="s">
        <v>1427</v>
      </c>
      <c r="H554" s="832" t="s">
        <v>579</v>
      </c>
      <c r="I554" s="832" t="s">
        <v>1431</v>
      </c>
      <c r="J554" s="832" t="s">
        <v>1432</v>
      </c>
      <c r="K554" s="832" t="s">
        <v>1433</v>
      </c>
      <c r="L554" s="835">
        <v>1000</v>
      </c>
      <c r="M554" s="835">
        <v>5000</v>
      </c>
      <c r="N554" s="832">
        <v>5</v>
      </c>
      <c r="O554" s="836">
        <v>5</v>
      </c>
      <c r="P554" s="835">
        <v>5000</v>
      </c>
      <c r="Q554" s="837">
        <v>1</v>
      </c>
      <c r="R554" s="832">
        <v>5</v>
      </c>
      <c r="S554" s="837">
        <v>1</v>
      </c>
      <c r="T554" s="836">
        <v>5</v>
      </c>
      <c r="U554" s="838">
        <v>1</v>
      </c>
    </row>
    <row r="555" spans="1:21" ht="14.4" customHeight="1" x14ac:dyDescent="0.3">
      <c r="A555" s="831">
        <v>31</v>
      </c>
      <c r="B555" s="832" t="s">
        <v>1383</v>
      </c>
      <c r="C555" s="832" t="s">
        <v>1389</v>
      </c>
      <c r="D555" s="833" t="s">
        <v>2163</v>
      </c>
      <c r="E555" s="834" t="s">
        <v>1413</v>
      </c>
      <c r="F555" s="832" t="s">
        <v>1386</v>
      </c>
      <c r="G555" s="832" t="s">
        <v>1427</v>
      </c>
      <c r="H555" s="832" t="s">
        <v>579</v>
      </c>
      <c r="I555" s="832" t="s">
        <v>2086</v>
      </c>
      <c r="J555" s="832" t="s">
        <v>2087</v>
      </c>
      <c r="K555" s="832" t="s">
        <v>2088</v>
      </c>
      <c r="L555" s="835">
        <v>750</v>
      </c>
      <c r="M555" s="835">
        <v>750</v>
      </c>
      <c r="N555" s="832">
        <v>1</v>
      </c>
      <c r="O555" s="836">
        <v>1</v>
      </c>
      <c r="P555" s="835"/>
      <c r="Q555" s="837">
        <v>0</v>
      </c>
      <c r="R555" s="832"/>
      <c r="S555" s="837">
        <v>0</v>
      </c>
      <c r="T555" s="836"/>
      <c r="U555" s="838">
        <v>0</v>
      </c>
    </row>
    <row r="556" spans="1:21" ht="14.4" customHeight="1" x14ac:dyDescent="0.3">
      <c r="A556" s="831">
        <v>31</v>
      </c>
      <c r="B556" s="832" t="s">
        <v>1383</v>
      </c>
      <c r="C556" s="832" t="s">
        <v>1389</v>
      </c>
      <c r="D556" s="833" t="s">
        <v>2163</v>
      </c>
      <c r="E556" s="834" t="s">
        <v>1413</v>
      </c>
      <c r="F556" s="832" t="s">
        <v>1386</v>
      </c>
      <c r="G556" s="832" t="s">
        <v>1434</v>
      </c>
      <c r="H556" s="832" t="s">
        <v>579</v>
      </c>
      <c r="I556" s="832" t="s">
        <v>1569</v>
      </c>
      <c r="J556" s="832" t="s">
        <v>1570</v>
      </c>
      <c r="K556" s="832" t="s">
        <v>1571</v>
      </c>
      <c r="L556" s="835">
        <v>260</v>
      </c>
      <c r="M556" s="835">
        <v>1560</v>
      </c>
      <c r="N556" s="832">
        <v>6</v>
      </c>
      <c r="O556" s="836">
        <v>3</v>
      </c>
      <c r="P556" s="835">
        <v>1560</v>
      </c>
      <c r="Q556" s="837">
        <v>1</v>
      </c>
      <c r="R556" s="832">
        <v>6</v>
      </c>
      <c r="S556" s="837">
        <v>1</v>
      </c>
      <c r="T556" s="836">
        <v>3</v>
      </c>
      <c r="U556" s="838">
        <v>1</v>
      </c>
    </row>
    <row r="557" spans="1:21" ht="14.4" customHeight="1" x14ac:dyDescent="0.3">
      <c r="A557" s="831">
        <v>31</v>
      </c>
      <c r="B557" s="832" t="s">
        <v>1383</v>
      </c>
      <c r="C557" s="832" t="s">
        <v>1389</v>
      </c>
      <c r="D557" s="833" t="s">
        <v>2163</v>
      </c>
      <c r="E557" s="834" t="s">
        <v>1413</v>
      </c>
      <c r="F557" s="832" t="s">
        <v>1386</v>
      </c>
      <c r="G557" s="832" t="s">
        <v>1434</v>
      </c>
      <c r="H557" s="832" t="s">
        <v>579</v>
      </c>
      <c r="I557" s="832" t="s">
        <v>1435</v>
      </c>
      <c r="J557" s="832" t="s">
        <v>1436</v>
      </c>
      <c r="K557" s="832" t="s">
        <v>1437</v>
      </c>
      <c r="L557" s="835">
        <v>200</v>
      </c>
      <c r="M557" s="835">
        <v>1600</v>
      </c>
      <c r="N557" s="832">
        <v>8</v>
      </c>
      <c r="O557" s="836">
        <v>4</v>
      </c>
      <c r="P557" s="835">
        <v>1600</v>
      </c>
      <c r="Q557" s="837">
        <v>1</v>
      </c>
      <c r="R557" s="832">
        <v>8</v>
      </c>
      <c r="S557" s="837">
        <v>1</v>
      </c>
      <c r="T557" s="836">
        <v>4</v>
      </c>
      <c r="U557" s="838">
        <v>1</v>
      </c>
    </row>
    <row r="558" spans="1:21" ht="14.4" customHeight="1" x14ac:dyDescent="0.3">
      <c r="A558" s="831">
        <v>31</v>
      </c>
      <c r="B558" s="832" t="s">
        <v>1383</v>
      </c>
      <c r="C558" s="832" t="s">
        <v>1389</v>
      </c>
      <c r="D558" s="833" t="s">
        <v>2163</v>
      </c>
      <c r="E558" s="834" t="s">
        <v>1415</v>
      </c>
      <c r="F558" s="832" t="s">
        <v>1384</v>
      </c>
      <c r="G558" s="832" t="s">
        <v>1588</v>
      </c>
      <c r="H558" s="832" t="s">
        <v>579</v>
      </c>
      <c r="I558" s="832" t="s">
        <v>1594</v>
      </c>
      <c r="J558" s="832" t="s">
        <v>1590</v>
      </c>
      <c r="K558" s="832" t="s">
        <v>1448</v>
      </c>
      <c r="L558" s="835">
        <v>424.24</v>
      </c>
      <c r="M558" s="835">
        <v>424.24</v>
      </c>
      <c r="N558" s="832">
        <v>1</v>
      </c>
      <c r="O558" s="836">
        <v>0.5</v>
      </c>
      <c r="P558" s="835">
        <v>424.24</v>
      </c>
      <c r="Q558" s="837">
        <v>1</v>
      </c>
      <c r="R558" s="832">
        <v>1</v>
      </c>
      <c r="S558" s="837">
        <v>1</v>
      </c>
      <c r="T558" s="836">
        <v>0.5</v>
      </c>
      <c r="U558" s="838">
        <v>1</v>
      </c>
    </row>
    <row r="559" spans="1:21" ht="14.4" customHeight="1" x14ac:dyDescent="0.3">
      <c r="A559" s="831">
        <v>31</v>
      </c>
      <c r="B559" s="832" t="s">
        <v>1383</v>
      </c>
      <c r="C559" s="832" t="s">
        <v>1389</v>
      </c>
      <c r="D559" s="833" t="s">
        <v>2163</v>
      </c>
      <c r="E559" s="834" t="s">
        <v>1415</v>
      </c>
      <c r="F559" s="832" t="s">
        <v>1384</v>
      </c>
      <c r="G559" s="832" t="s">
        <v>1597</v>
      </c>
      <c r="H559" s="832" t="s">
        <v>579</v>
      </c>
      <c r="I559" s="832" t="s">
        <v>1598</v>
      </c>
      <c r="J559" s="832" t="s">
        <v>1599</v>
      </c>
      <c r="K559" s="832" t="s">
        <v>1600</v>
      </c>
      <c r="L559" s="835">
        <v>0</v>
      </c>
      <c r="M559" s="835">
        <v>0</v>
      </c>
      <c r="N559" s="832">
        <v>1</v>
      </c>
      <c r="O559" s="836">
        <v>0.5</v>
      </c>
      <c r="P559" s="835">
        <v>0</v>
      </c>
      <c r="Q559" s="837"/>
      <c r="R559" s="832">
        <v>1</v>
      </c>
      <c r="S559" s="837">
        <v>1</v>
      </c>
      <c r="T559" s="836">
        <v>0.5</v>
      </c>
      <c r="U559" s="838">
        <v>1</v>
      </c>
    </row>
    <row r="560" spans="1:21" ht="14.4" customHeight="1" x14ac:dyDescent="0.3">
      <c r="A560" s="831">
        <v>31</v>
      </c>
      <c r="B560" s="832" t="s">
        <v>1383</v>
      </c>
      <c r="C560" s="832" t="s">
        <v>1389</v>
      </c>
      <c r="D560" s="833" t="s">
        <v>2163</v>
      </c>
      <c r="E560" s="834" t="s">
        <v>1415</v>
      </c>
      <c r="F560" s="832" t="s">
        <v>1384</v>
      </c>
      <c r="G560" s="832" t="s">
        <v>2002</v>
      </c>
      <c r="H560" s="832" t="s">
        <v>579</v>
      </c>
      <c r="I560" s="832" t="s">
        <v>2089</v>
      </c>
      <c r="J560" s="832" t="s">
        <v>2090</v>
      </c>
      <c r="K560" s="832" t="s">
        <v>2091</v>
      </c>
      <c r="L560" s="835">
        <v>48.42</v>
      </c>
      <c r="M560" s="835">
        <v>48.42</v>
      </c>
      <c r="N560" s="832">
        <v>1</v>
      </c>
      <c r="O560" s="836">
        <v>1</v>
      </c>
      <c r="P560" s="835">
        <v>48.42</v>
      </c>
      <c r="Q560" s="837">
        <v>1</v>
      </c>
      <c r="R560" s="832">
        <v>1</v>
      </c>
      <c r="S560" s="837">
        <v>1</v>
      </c>
      <c r="T560" s="836">
        <v>1</v>
      </c>
      <c r="U560" s="838">
        <v>1</v>
      </c>
    </row>
    <row r="561" spans="1:21" ht="14.4" customHeight="1" x14ac:dyDescent="0.3">
      <c r="A561" s="831">
        <v>31</v>
      </c>
      <c r="B561" s="832" t="s">
        <v>1383</v>
      </c>
      <c r="C561" s="832" t="s">
        <v>1389</v>
      </c>
      <c r="D561" s="833" t="s">
        <v>2163</v>
      </c>
      <c r="E561" s="834" t="s">
        <v>1415</v>
      </c>
      <c r="F561" s="832" t="s">
        <v>1384</v>
      </c>
      <c r="G561" s="832" t="s">
        <v>2002</v>
      </c>
      <c r="H561" s="832" t="s">
        <v>579</v>
      </c>
      <c r="I561" s="832" t="s">
        <v>2092</v>
      </c>
      <c r="J561" s="832" t="s">
        <v>2093</v>
      </c>
      <c r="K561" s="832" t="s">
        <v>1820</v>
      </c>
      <c r="L561" s="835">
        <v>0</v>
      </c>
      <c r="M561" s="835">
        <v>0</v>
      </c>
      <c r="N561" s="832">
        <v>1</v>
      </c>
      <c r="O561" s="836">
        <v>0.5</v>
      </c>
      <c r="P561" s="835">
        <v>0</v>
      </c>
      <c r="Q561" s="837"/>
      <c r="R561" s="832">
        <v>1</v>
      </c>
      <c r="S561" s="837">
        <v>1</v>
      </c>
      <c r="T561" s="836">
        <v>0.5</v>
      </c>
      <c r="U561" s="838">
        <v>1</v>
      </c>
    </row>
    <row r="562" spans="1:21" ht="14.4" customHeight="1" x14ac:dyDescent="0.3">
      <c r="A562" s="831">
        <v>31</v>
      </c>
      <c r="B562" s="832" t="s">
        <v>1383</v>
      </c>
      <c r="C562" s="832" t="s">
        <v>1389</v>
      </c>
      <c r="D562" s="833" t="s">
        <v>2163</v>
      </c>
      <c r="E562" s="834" t="s">
        <v>1415</v>
      </c>
      <c r="F562" s="832" t="s">
        <v>1384</v>
      </c>
      <c r="G562" s="832" t="s">
        <v>1502</v>
      </c>
      <c r="H562" s="832" t="s">
        <v>579</v>
      </c>
      <c r="I562" s="832" t="s">
        <v>1503</v>
      </c>
      <c r="J562" s="832" t="s">
        <v>1504</v>
      </c>
      <c r="K562" s="832" t="s">
        <v>1505</v>
      </c>
      <c r="L562" s="835">
        <v>30.46</v>
      </c>
      <c r="M562" s="835">
        <v>30.46</v>
      </c>
      <c r="N562" s="832">
        <v>1</v>
      </c>
      <c r="O562" s="836">
        <v>0.5</v>
      </c>
      <c r="P562" s="835">
        <v>30.46</v>
      </c>
      <c r="Q562" s="837">
        <v>1</v>
      </c>
      <c r="R562" s="832">
        <v>1</v>
      </c>
      <c r="S562" s="837">
        <v>1</v>
      </c>
      <c r="T562" s="836">
        <v>0.5</v>
      </c>
      <c r="U562" s="838">
        <v>1</v>
      </c>
    </row>
    <row r="563" spans="1:21" ht="14.4" customHeight="1" x14ac:dyDescent="0.3">
      <c r="A563" s="831">
        <v>31</v>
      </c>
      <c r="B563" s="832" t="s">
        <v>1383</v>
      </c>
      <c r="C563" s="832" t="s">
        <v>1389</v>
      </c>
      <c r="D563" s="833" t="s">
        <v>2163</v>
      </c>
      <c r="E563" s="834" t="s">
        <v>1415</v>
      </c>
      <c r="F563" s="832" t="s">
        <v>1384</v>
      </c>
      <c r="G563" s="832" t="s">
        <v>1876</v>
      </c>
      <c r="H563" s="832" t="s">
        <v>579</v>
      </c>
      <c r="I563" s="832" t="s">
        <v>1880</v>
      </c>
      <c r="J563" s="832" t="s">
        <v>1881</v>
      </c>
      <c r="K563" s="832" t="s">
        <v>1882</v>
      </c>
      <c r="L563" s="835">
        <v>76.180000000000007</v>
      </c>
      <c r="M563" s="835">
        <v>76.180000000000007</v>
      </c>
      <c r="N563" s="832">
        <v>1</v>
      </c>
      <c r="O563" s="836">
        <v>1</v>
      </c>
      <c r="P563" s="835">
        <v>76.180000000000007</v>
      </c>
      <c r="Q563" s="837">
        <v>1</v>
      </c>
      <c r="R563" s="832">
        <v>1</v>
      </c>
      <c r="S563" s="837">
        <v>1</v>
      </c>
      <c r="T563" s="836">
        <v>1</v>
      </c>
      <c r="U563" s="838">
        <v>1</v>
      </c>
    </row>
    <row r="564" spans="1:21" ht="14.4" customHeight="1" x14ac:dyDescent="0.3">
      <c r="A564" s="831">
        <v>31</v>
      </c>
      <c r="B564" s="832" t="s">
        <v>1383</v>
      </c>
      <c r="C564" s="832" t="s">
        <v>1389</v>
      </c>
      <c r="D564" s="833" t="s">
        <v>2163</v>
      </c>
      <c r="E564" s="834" t="s">
        <v>1415</v>
      </c>
      <c r="F564" s="832" t="s">
        <v>1384</v>
      </c>
      <c r="G564" s="832" t="s">
        <v>1417</v>
      </c>
      <c r="H564" s="832" t="s">
        <v>609</v>
      </c>
      <c r="I564" s="832" t="s">
        <v>1438</v>
      </c>
      <c r="J564" s="832" t="s">
        <v>718</v>
      </c>
      <c r="K564" s="832" t="s">
        <v>1165</v>
      </c>
      <c r="L564" s="835">
        <v>490.89</v>
      </c>
      <c r="M564" s="835">
        <v>9326.91</v>
      </c>
      <c r="N564" s="832">
        <v>19</v>
      </c>
      <c r="O564" s="836">
        <v>6</v>
      </c>
      <c r="P564" s="835">
        <v>9326.91</v>
      </c>
      <c r="Q564" s="837">
        <v>1</v>
      </c>
      <c r="R564" s="832">
        <v>19</v>
      </c>
      <c r="S564" s="837">
        <v>1</v>
      </c>
      <c r="T564" s="836">
        <v>6</v>
      </c>
      <c r="U564" s="838">
        <v>1</v>
      </c>
    </row>
    <row r="565" spans="1:21" ht="14.4" customHeight="1" x14ac:dyDescent="0.3">
      <c r="A565" s="831">
        <v>31</v>
      </c>
      <c r="B565" s="832" t="s">
        <v>1383</v>
      </c>
      <c r="C565" s="832" t="s">
        <v>1389</v>
      </c>
      <c r="D565" s="833" t="s">
        <v>2163</v>
      </c>
      <c r="E565" s="834" t="s">
        <v>1415</v>
      </c>
      <c r="F565" s="832" t="s">
        <v>1384</v>
      </c>
      <c r="G565" s="832" t="s">
        <v>1417</v>
      </c>
      <c r="H565" s="832" t="s">
        <v>609</v>
      </c>
      <c r="I565" s="832" t="s">
        <v>1418</v>
      </c>
      <c r="J565" s="832" t="s">
        <v>718</v>
      </c>
      <c r="K565" s="832" t="s">
        <v>1163</v>
      </c>
      <c r="L565" s="835">
        <v>736.33</v>
      </c>
      <c r="M565" s="835">
        <v>2945.32</v>
      </c>
      <c r="N565" s="832">
        <v>4</v>
      </c>
      <c r="O565" s="836">
        <v>1</v>
      </c>
      <c r="P565" s="835">
        <v>1472.66</v>
      </c>
      <c r="Q565" s="837">
        <v>0.5</v>
      </c>
      <c r="R565" s="832">
        <v>2</v>
      </c>
      <c r="S565" s="837">
        <v>0.5</v>
      </c>
      <c r="T565" s="836">
        <v>0.5</v>
      </c>
      <c r="U565" s="838">
        <v>0.5</v>
      </c>
    </row>
    <row r="566" spans="1:21" ht="14.4" customHeight="1" x14ac:dyDescent="0.3">
      <c r="A566" s="831">
        <v>31</v>
      </c>
      <c r="B566" s="832" t="s">
        <v>1383</v>
      </c>
      <c r="C566" s="832" t="s">
        <v>1389</v>
      </c>
      <c r="D566" s="833" t="s">
        <v>2163</v>
      </c>
      <c r="E566" s="834" t="s">
        <v>1415</v>
      </c>
      <c r="F566" s="832" t="s">
        <v>1384</v>
      </c>
      <c r="G566" s="832" t="s">
        <v>1417</v>
      </c>
      <c r="H566" s="832" t="s">
        <v>609</v>
      </c>
      <c r="I566" s="832" t="s">
        <v>1488</v>
      </c>
      <c r="J566" s="832" t="s">
        <v>718</v>
      </c>
      <c r="K566" s="832" t="s">
        <v>1489</v>
      </c>
      <c r="L566" s="835">
        <v>923.74</v>
      </c>
      <c r="M566" s="835">
        <v>923.74</v>
      </c>
      <c r="N566" s="832">
        <v>1</v>
      </c>
      <c r="O566" s="836">
        <v>0.5</v>
      </c>
      <c r="P566" s="835">
        <v>923.74</v>
      </c>
      <c r="Q566" s="837">
        <v>1</v>
      </c>
      <c r="R566" s="832">
        <v>1</v>
      </c>
      <c r="S566" s="837">
        <v>1</v>
      </c>
      <c r="T566" s="836">
        <v>0.5</v>
      </c>
      <c r="U566" s="838">
        <v>1</v>
      </c>
    </row>
    <row r="567" spans="1:21" ht="14.4" customHeight="1" x14ac:dyDescent="0.3">
      <c r="A567" s="831">
        <v>31</v>
      </c>
      <c r="B567" s="832" t="s">
        <v>1383</v>
      </c>
      <c r="C567" s="832" t="s">
        <v>1389</v>
      </c>
      <c r="D567" s="833" t="s">
        <v>2163</v>
      </c>
      <c r="E567" s="834" t="s">
        <v>1415</v>
      </c>
      <c r="F567" s="832" t="s">
        <v>1384</v>
      </c>
      <c r="G567" s="832" t="s">
        <v>1449</v>
      </c>
      <c r="H567" s="832" t="s">
        <v>609</v>
      </c>
      <c r="I567" s="832" t="s">
        <v>1277</v>
      </c>
      <c r="J567" s="832" t="s">
        <v>638</v>
      </c>
      <c r="K567" s="832" t="s">
        <v>1278</v>
      </c>
      <c r="L567" s="835">
        <v>24.22</v>
      </c>
      <c r="M567" s="835">
        <v>24.22</v>
      </c>
      <c r="N567" s="832">
        <v>1</v>
      </c>
      <c r="O567" s="836">
        <v>1</v>
      </c>
      <c r="P567" s="835">
        <v>24.22</v>
      </c>
      <c r="Q567" s="837">
        <v>1</v>
      </c>
      <c r="R567" s="832">
        <v>1</v>
      </c>
      <c r="S567" s="837">
        <v>1</v>
      </c>
      <c r="T567" s="836">
        <v>1</v>
      </c>
      <c r="U567" s="838">
        <v>1</v>
      </c>
    </row>
    <row r="568" spans="1:21" ht="14.4" customHeight="1" x14ac:dyDescent="0.3">
      <c r="A568" s="831">
        <v>31</v>
      </c>
      <c r="B568" s="832" t="s">
        <v>1383</v>
      </c>
      <c r="C568" s="832" t="s">
        <v>1389</v>
      </c>
      <c r="D568" s="833" t="s">
        <v>2163</v>
      </c>
      <c r="E568" s="834" t="s">
        <v>1415</v>
      </c>
      <c r="F568" s="832" t="s">
        <v>1384</v>
      </c>
      <c r="G568" s="832" t="s">
        <v>1449</v>
      </c>
      <c r="H568" s="832" t="s">
        <v>609</v>
      </c>
      <c r="I568" s="832" t="s">
        <v>1279</v>
      </c>
      <c r="J568" s="832" t="s">
        <v>638</v>
      </c>
      <c r="K568" s="832" t="s">
        <v>623</v>
      </c>
      <c r="L568" s="835">
        <v>48.42</v>
      </c>
      <c r="M568" s="835">
        <v>96.84</v>
      </c>
      <c r="N568" s="832">
        <v>2</v>
      </c>
      <c r="O568" s="836">
        <v>1.5</v>
      </c>
      <c r="P568" s="835">
        <v>96.84</v>
      </c>
      <c r="Q568" s="837">
        <v>1</v>
      </c>
      <c r="R568" s="832">
        <v>2</v>
      </c>
      <c r="S568" s="837">
        <v>1</v>
      </c>
      <c r="T568" s="836">
        <v>1.5</v>
      </c>
      <c r="U568" s="838">
        <v>1</v>
      </c>
    </row>
    <row r="569" spans="1:21" ht="14.4" customHeight="1" x14ac:dyDescent="0.3">
      <c r="A569" s="831">
        <v>31</v>
      </c>
      <c r="B569" s="832" t="s">
        <v>1383</v>
      </c>
      <c r="C569" s="832" t="s">
        <v>1389</v>
      </c>
      <c r="D569" s="833" t="s">
        <v>2163</v>
      </c>
      <c r="E569" s="834" t="s">
        <v>1415</v>
      </c>
      <c r="F569" s="832" t="s">
        <v>1384</v>
      </c>
      <c r="G569" s="832" t="s">
        <v>1449</v>
      </c>
      <c r="H569" s="832" t="s">
        <v>579</v>
      </c>
      <c r="I569" s="832" t="s">
        <v>1540</v>
      </c>
      <c r="J569" s="832" t="s">
        <v>638</v>
      </c>
      <c r="K569" s="832" t="s">
        <v>1541</v>
      </c>
      <c r="L569" s="835">
        <v>48.42</v>
      </c>
      <c r="M569" s="835">
        <v>96.84</v>
      </c>
      <c r="N569" s="832">
        <v>2</v>
      </c>
      <c r="O569" s="836">
        <v>1</v>
      </c>
      <c r="P569" s="835">
        <v>96.84</v>
      </c>
      <c r="Q569" s="837">
        <v>1</v>
      </c>
      <c r="R569" s="832">
        <v>2</v>
      </c>
      <c r="S569" s="837">
        <v>1</v>
      </c>
      <c r="T569" s="836">
        <v>1</v>
      </c>
      <c r="U569" s="838">
        <v>1</v>
      </c>
    </row>
    <row r="570" spans="1:21" ht="14.4" customHeight="1" x14ac:dyDescent="0.3">
      <c r="A570" s="831">
        <v>31</v>
      </c>
      <c r="B570" s="832" t="s">
        <v>1383</v>
      </c>
      <c r="C570" s="832" t="s">
        <v>1389</v>
      </c>
      <c r="D570" s="833" t="s">
        <v>2163</v>
      </c>
      <c r="E570" s="834" t="s">
        <v>1415</v>
      </c>
      <c r="F570" s="832" t="s">
        <v>1384</v>
      </c>
      <c r="G570" s="832" t="s">
        <v>1419</v>
      </c>
      <c r="H570" s="832" t="s">
        <v>609</v>
      </c>
      <c r="I570" s="832" t="s">
        <v>1284</v>
      </c>
      <c r="J570" s="832" t="s">
        <v>1285</v>
      </c>
      <c r="K570" s="832" t="s">
        <v>1286</v>
      </c>
      <c r="L570" s="835">
        <v>0</v>
      </c>
      <c r="M570" s="835">
        <v>0</v>
      </c>
      <c r="N570" s="832">
        <v>23</v>
      </c>
      <c r="O570" s="836">
        <v>19.5</v>
      </c>
      <c r="P570" s="835">
        <v>0</v>
      </c>
      <c r="Q570" s="837"/>
      <c r="R570" s="832">
        <v>13</v>
      </c>
      <c r="S570" s="837">
        <v>0.56521739130434778</v>
      </c>
      <c r="T570" s="836">
        <v>9.5</v>
      </c>
      <c r="U570" s="838">
        <v>0.48717948717948717</v>
      </c>
    </row>
    <row r="571" spans="1:21" ht="14.4" customHeight="1" x14ac:dyDescent="0.3">
      <c r="A571" s="831">
        <v>31</v>
      </c>
      <c r="B571" s="832" t="s">
        <v>1383</v>
      </c>
      <c r="C571" s="832" t="s">
        <v>1389</v>
      </c>
      <c r="D571" s="833" t="s">
        <v>2163</v>
      </c>
      <c r="E571" s="834" t="s">
        <v>1415</v>
      </c>
      <c r="F571" s="832" t="s">
        <v>1384</v>
      </c>
      <c r="G571" s="832" t="s">
        <v>1420</v>
      </c>
      <c r="H571" s="832" t="s">
        <v>579</v>
      </c>
      <c r="I571" s="832" t="s">
        <v>1421</v>
      </c>
      <c r="J571" s="832" t="s">
        <v>928</v>
      </c>
      <c r="K571" s="832" t="s">
        <v>1422</v>
      </c>
      <c r="L571" s="835">
        <v>219.37</v>
      </c>
      <c r="M571" s="835">
        <v>1974.33</v>
      </c>
      <c r="N571" s="832">
        <v>9</v>
      </c>
      <c r="O571" s="836">
        <v>4.5</v>
      </c>
      <c r="P571" s="835">
        <v>1535.59</v>
      </c>
      <c r="Q571" s="837">
        <v>0.77777777777777779</v>
      </c>
      <c r="R571" s="832">
        <v>7</v>
      </c>
      <c r="S571" s="837">
        <v>0.77777777777777779</v>
      </c>
      <c r="T571" s="836">
        <v>4</v>
      </c>
      <c r="U571" s="838">
        <v>0.88888888888888884</v>
      </c>
    </row>
    <row r="572" spans="1:21" ht="14.4" customHeight="1" x14ac:dyDescent="0.3">
      <c r="A572" s="831">
        <v>31</v>
      </c>
      <c r="B572" s="832" t="s">
        <v>1383</v>
      </c>
      <c r="C572" s="832" t="s">
        <v>1389</v>
      </c>
      <c r="D572" s="833" t="s">
        <v>2163</v>
      </c>
      <c r="E572" s="834" t="s">
        <v>1415</v>
      </c>
      <c r="F572" s="832" t="s">
        <v>1384</v>
      </c>
      <c r="G572" s="832" t="s">
        <v>1456</v>
      </c>
      <c r="H572" s="832" t="s">
        <v>579</v>
      </c>
      <c r="I572" s="832" t="s">
        <v>1546</v>
      </c>
      <c r="J572" s="832" t="s">
        <v>1493</v>
      </c>
      <c r="K572" s="832" t="s">
        <v>1547</v>
      </c>
      <c r="L572" s="835">
        <v>16.77</v>
      </c>
      <c r="M572" s="835">
        <v>16.77</v>
      </c>
      <c r="N572" s="832">
        <v>1</v>
      </c>
      <c r="O572" s="836">
        <v>0.5</v>
      </c>
      <c r="P572" s="835">
        <v>16.77</v>
      </c>
      <c r="Q572" s="837">
        <v>1</v>
      </c>
      <c r="R572" s="832">
        <v>1</v>
      </c>
      <c r="S572" s="837">
        <v>1</v>
      </c>
      <c r="T572" s="836">
        <v>0.5</v>
      </c>
      <c r="U572" s="838">
        <v>1</v>
      </c>
    </row>
    <row r="573" spans="1:21" ht="14.4" customHeight="1" x14ac:dyDescent="0.3">
      <c r="A573" s="831">
        <v>31</v>
      </c>
      <c r="B573" s="832" t="s">
        <v>1383</v>
      </c>
      <c r="C573" s="832" t="s">
        <v>1389</v>
      </c>
      <c r="D573" s="833" t="s">
        <v>2163</v>
      </c>
      <c r="E573" s="834" t="s">
        <v>1415</v>
      </c>
      <c r="F573" s="832" t="s">
        <v>1384</v>
      </c>
      <c r="G573" s="832" t="s">
        <v>1461</v>
      </c>
      <c r="H573" s="832" t="s">
        <v>579</v>
      </c>
      <c r="I573" s="832" t="s">
        <v>1462</v>
      </c>
      <c r="J573" s="832" t="s">
        <v>614</v>
      </c>
      <c r="K573" s="832" t="s">
        <v>1463</v>
      </c>
      <c r="L573" s="835">
        <v>0</v>
      </c>
      <c r="M573" s="835">
        <v>0</v>
      </c>
      <c r="N573" s="832">
        <v>1</v>
      </c>
      <c r="O573" s="836">
        <v>0.5</v>
      </c>
      <c r="P573" s="835">
        <v>0</v>
      </c>
      <c r="Q573" s="837"/>
      <c r="R573" s="832">
        <v>1</v>
      </c>
      <c r="S573" s="837">
        <v>1</v>
      </c>
      <c r="T573" s="836">
        <v>0.5</v>
      </c>
      <c r="U573" s="838">
        <v>1</v>
      </c>
    </row>
    <row r="574" spans="1:21" ht="14.4" customHeight="1" x14ac:dyDescent="0.3">
      <c r="A574" s="831">
        <v>31</v>
      </c>
      <c r="B574" s="832" t="s">
        <v>1383</v>
      </c>
      <c r="C574" s="832" t="s">
        <v>1389</v>
      </c>
      <c r="D574" s="833" t="s">
        <v>2163</v>
      </c>
      <c r="E574" s="834" t="s">
        <v>1415</v>
      </c>
      <c r="F574" s="832" t="s">
        <v>1386</v>
      </c>
      <c r="G574" s="832" t="s">
        <v>1423</v>
      </c>
      <c r="H574" s="832" t="s">
        <v>579</v>
      </c>
      <c r="I574" s="832" t="s">
        <v>1641</v>
      </c>
      <c r="J574" s="832" t="s">
        <v>1425</v>
      </c>
      <c r="K574" s="832" t="s">
        <v>1642</v>
      </c>
      <c r="L574" s="835">
        <v>24.77</v>
      </c>
      <c r="M574" s="835">
        <v>668.78999999999974</v>
      </c>
      <c r="N574" s="832">
        <v>27</v>
      </c>
      <c r="O574" s="836">
        <v>27</v>
      </c>
      <c r="P574" s="835">
        <v>644.01999999999975</v>
      </c>
      <c r="Q574" s="837">
        <v>0.96296296296296302</v>
      </c>
      <c r="R574" s="832">
        <v>26</v>
      </c>
      <c r="S574" s="837">
        <v>0.96296296296296291</v>
      </c>
      <c r="T574" s="836">
        <v>26</v>
      </c>
      <c r="U574" s="838">
        <v>0.96296296296296291</v>
      </c>
    </row>
    <row r="575" spans="1:21" ht="14.4" customHeight="1" x14ac:dyDescent="0.3">
      <c r="A575" s="831">
        <v>31</v>
      </c>
      <c r="B575" s="832" t="s">
        <v>1383</v>
      </c>
      <c r="C575" s="832" t="s">
        <v>1389</v>
      </c>
      <c r="D575" s="833" t="s">
        <v>2163</v>
      </c>
      <c r="E575" s="834" t="s">
        <v>1415</v>
      </c>
      <c r="F575" s="832" t="s">
        <v>1386</v>
      </c>
      <c r="G575" s="832" t="s">
        <v>1427</v>
      </c>
      <c r="H575" s="832" t="s">
        <v>579</v>
      </c>
      <c r="I575" s="832" t="s">
        <v>1428</v>
      </c>
      <c r="J575" s="832" t="s">
        <v>1429</v>
      </c>
      <c r="K575" s="832" t="s">
        <v>1430</v>
      </c>
      <c r="L575" s="835">
        <v>492.18</v>
      </c>
      <c r="M575" s="835">
        <v>984.36</v>
      </c>
      <c r="N575" s="832">
        <v>2</v>
      </c>
      <c r="O575" s="836">
        <v>2</v>
      </c>
      <c r="P575" s="835">
        <v>984.36</v>
      </c>
      <c r="Q575" s="837">
        <v>1</v>
      </c>
      <c r="R575" s="832">
        <v>2</v>
      </c>
      <c r="S575" s="837">
        <v>1</v>
      </c>
      <c r="T575" s="836">
        <v>2</v>
      </c>
      <c r="U575" s="838">
        <v>1</v>
      </c>
    </row>
    <row r="576" spans="1:21" ht="14.4" customHeight="1" x14ac:dyDescent="0.3">
      <c r="A576" s="831">
        <v>31</v>
      </c>
      <c r="B576" s="832" t="s">
        <v>1383</v>
      </c>
      <c r="C576" s="832" t="s">
        <v>1389</v>
      </c>
      <c r="D576" s="833" t="s">
        <v>2163</v>
      </c>
      <c r="E576" s="834" t="s">
        <v>1415</v>
      </c>
      <c r="F576" s="832" t="s">
        <v>1386</v>
      </c>
      <c r="G576" s="832" t="s">
        <v>1427</v>
      </c>
      <c r="H576" s="832" t="s">
        <v>579</v>
      </c>
      <c r="I576" s="832" t="s">
        <v>2083</v>
      </c>
      <c r="J576" s="832" t="s">
        <v>2084</v>
      </c>
      <c r="K576" s="832" t="s">
        <v>2085</v>
      </c>
      <c r="L576" s="835">
        <v>347.81</v>
      </c>
      <c r="M576" s="835">
        <v>347.81</v>
      </c>
      <c r="N576" s="832">
        <v>1</v>
      </c>
      <c r="O576" s="836">
        <v>1</v>
      </c>
      <c r="P576" s="835">
        <v>347.81</v>
      </c>
      <c r="Q576" s="837">
        <v>1</v>
      </c>
      <c r="R576" s="832">
        <v>1</v>
      </c>
      <c r="S576" s="837">
        <v>1</v>
      </c>
      <c r="T576" s="836">
        <v>1</v>
      </c>
      <c r="U576" s="838">
        <v>1</v>
      </c>
    </row>
    <row r="577" spans="1:21" ht="14.4" customHeight="1" x14ac:dyDescent="0.3">
      <c r="A577" s="831">
        <v>31</v>
      </c>
      <c r="B577" s="832" t="s">
        <v>1383</v>
      </c>
      <c r="C577" s="832" t="s">
        <v>1389</v>
      </c>
      <c r="D577" s="833" t="s">
        <v>2163</v>
      </c>
      <c r="E577" s="834" t="s">
        <v>1415</v>
      </c>
      <c r="F577" s="832" t="s">
        <v>1386</v>
      </c>
      <c r="G577" s="832" t="s">
        <v>1427</v>
      </c>
      <c r="H577" s="832" t="s">
        <v>579</v>
      </c>
      <c r="I577" s="832" t="s">
        <v>1645</v>
      </c>
      <c r="J577" s="832" t="s">
        <v>1646</v>
      </c>
      <c r="K577" s="832" t="s">
        <v>1647</v>
      </c>
      <c r="L577" s="835">
        <v>2296.87</v>
      </c>
      <c r="M577" s="835">
        <v>2296.87</v>
      </c>
      <c r="N577" s="832">
        <v>1</v>
      </c>
      <c r="O577" s="836">
        <v>1</v>
      </c>
      <c r="P577" s="835">
        <v>2296.87</v>
      </c>
      <c r="Q577" s="837">
        <v>1</v>
      </c>
      <c r="R577" s="832">
        <v>1</v>
      </c>
      <c r="S577" s="837">
        <v>1</v>
      </c>
      <c r="T577" s="836">
        <v>1</v>
      </c>
      <c r="U577" s="838">
        <v>1</v>
      </c>
    </row>
    <row r="578" spans="1:21" ht="14.4" customHeight="1" x14ac:dyDescent="0.3">
      <c r="A578" s="831">
        <v>31</v>
      </c>
      <c r="B578" s="832" t="s">
        <v>1383</v>
      </c>
      <c r="C578" s="832" t="s">
        <v>1389</v>
      </c>
      <c r="D578" s="833" t="s">
        <v>2163</v>
      </c>
      <c r="E578" s="834" t="s">
        <v>1415</v>
      </c>
      <c r="F578" s="832" t="s">
        <v>1386</v>
      </c>
      <c r="G578" s="832" t="s">
        <v>1427</v>
      </c>
      <c r="H578" s="832" t="s">
        <v>579</v>
      </c>
      <c r="I578" s="832" t="s">
        <v>1554</v>
      </c>
      <c r="J578" s="832" t="s">
        <v>1555</v>
      </c>
      <c r="K578" s="832" t="s">
        <v>1556</v>
      </c>
      <c r="L578" s="835">
        <v>245.43</v>
      </c>
      <c r="M578" s="835">
        <v>490.86</v>
      </c>
      <c r="N578" s="832">
        <v>2</v>
      </c>
      <c r="O578" s="836">
        <v>2</v>
      </c>
      <c r="P578" s="835">
        <v>490.86</v>
      </c>
      <c r="Q578" s="837">
        <v>1</v>
      </c>
      <c r="R578" s="832">
        <v>2</v>
      </c>
      <c r="S578" s="837">
        <v>1</v>
      </c>
      <c r="T578" s="836">
        <v>2</v>
      </c>
      <c r="U578" s="838">
        <v>1</v>
      </c>
    </row>
    <row r="579" spans="1:21" ht="14.4" customHeight="1" x14ac:dyDescent="0.3">
      <c r="A579" s="831">
        <v>31</v>
      </c>
      <c r="B579" s="832" t="s">
        <v>1383</v>
      </c>
      <c r="C579" s="832" t="s">
        <v>1389</v>
      </c>
      <c r="D579" s="833" t="s">
        <v>2163</v>
      </c>
      <c r="E579" s="834" t="s">
        <v>1415</v>
      </c>
      <c r="F579" s="832" t="s">
        <v>1386</v>
      </c>
      <c r="G579" s="832" t="s">
        <v>1427</v>
      </c>
      <c r="H579" s="832" t="s">
        <v>579</v>
      </c>
      <c r="I579" s="832" t="s">
        <v>1651</v>
      </c>
      <c r="J579" s="832" t="s">
        <v>1652</v>
      </c>
      <c r="K579" s="832" t="s">
        <v>1653</v>
      </c>
      <c r="L579" s="835">
        <v>1575</v>
      </c>
      <c r="M579" s="835">
        <v>1575</v>
      </c>
      <c r="N579" s="832">
        <v>1</v>
      </c>
      <c r="O579" s="836">
        <v>1</v>
      </c>
      <c r="P579" s="835">
        <v>1575</v>
      </c>
      <c r="Q579" s="837">
        <v>1</v>
      </c>
      <c r="R579" s="832">
        <v>1</v>
      </c>
      <c r="S579" s="837">
        <v>1</v>
      </c>
      <c r="T579" s="836">
        <v>1</v>
      </c>
      <c r="U579" s="838">
        <v>1</v>
      </c>
    </row>
    <row r="580" spans="1:21" ht="14.4" customHeight="1" x14ac:dyDescent="0.3">
      <c r="A580" s="831">
        <v>31</v>
      </c>
      <c r="B580" s="832" t="s">
        <v>1383</v>
      </c>
      <c r="C580" s="832" t="s">
        <v>1389</v>
      </c>
      <c r="D580" s="833" t="s">
        <v>2163</v>
      </c>
      <c r="E580" s="834" t="s">
        <v>1415</v>
      </c>
      <c r="F580" s="832" t="s">
        <v>1386</v>
      </c>
      <c r="G580" s="832" t="s">
        <v>1427</v>
      </c>
      <c r="H580" s="832" t="s">
        <v>579</v>
      </c>
      <c r="I580" s="832" t="s">
        <v>2094</v>
      </c>
      <c r="J580" s="832" t="s">
        <v>2095</v>
      </c>
      <c r="K580" s="832" t="s">
        <v>2096</v>
      </c>
      <c r="L580" s="835">
        <v>1600</v>
      </c>
      <c r="M580" s="835">
        <v>1600</v>
      </c>
      <c r="N580" s="832">
        <v>1</v>
      </c>
      <c r="O580" s="836">
        <v>1</v>
      </c>
      <c r="P580" s="835">
        <v>1600</v>
      </c>
      <c r="Q580" s="837">
        <v>1</v>
      </c>
      <c r="R580" s="832">
        <v>1</v>
      </c>
      <c r="S580" s="837">
        <v>1</v>
      </c>
      <c r="T580" s="836">
        <v>1</v>
      </c>
      <c r="U580" s="838">
        <v>1</v>
      </c>
    </row>
    <row r="581" spans="1:21" ht="14.4" customHeight="1" x14ac:dyDescent="0.3">
      <c r="A581" s="831">
        <v>31</v>
      </c>
      <c r="B581" s="832" t="s">
        <v>1383</v>
      </c>
      <c r="C581" s="832" t="s">
        <v>1389</v>
      </c>
      <c r="D581" s="833" t="s">
        <v>2163</v>
      </c>
      <c r="E581" s="834" t="s">
        <v>1415</v>
      </c>
      <c r="F581" s="832" t="s">
        <v>1386</v>
      </c>
      <c r="G581" s="832" t="s">
        <v>1427</v>
      </c>
      <c r="H581" s="832" t="s">
        <v>579</v>
      </c>
      <c r="I581" s="832" t="s">
        <v>1515</v>
      </c>
      <c r="J581" s="832" t="s">
        <v>1477</v>
      </c>
      <c r="K581" s="832" t="s">
        <v>1516</v>
      </c>
      <c r="L581" s="835">
        <v>58.5</v>
      </c>
      <c r="M581" s="835">
        <v>58.5</v>
      </c>
      <c r="N581" s="832">
        <v>1</v>
      </c>
      <c r="O581" s="836">
        <v>1</v>
      </c>
      <c r="P581" s="835">
        <v>58.5</v>
      </c>
      <c r="Q581" s="837">
        <v>1</v>
      </c>
      <c r="R581" s="832">
        <v>1</v>
      </c>
      <c r="S581" s="837">
        <v>1</v>
      </c>
      <c r="T581" s="836">
        <v>1</v>
      </c>
      <c r="U581" s="838">
        <v>1</v>
      </c>
    </row>
    <row r="582" spans="1:21" ht="14.4" customHeight="1" x14ac:dyDescent="0.3">
      <c r="A582" s="831">
        <v>31</v>
      </c>
      <c r="B582" s="832" t="s">
        <v>1383</v>
      </c>
      <c r="C582" s="832" t="s">
        <v>1389</v>
      </c>
      <c r="D582" s="833" t="s">
        <v>2163</v>
      </c>
      <c r="E582" s="834" t="s">
        <v>1415</v>
      </c>
      <c r="F582" s="832" t="s">
        <v>1386</v>
      </c>
      <c r="G582" s="832" t="s">
        <v>1427</v>
      </c>
      <c r="H582" s="832" t="s">
        <v>579</v>
      </c>
      <c r="I582" s="832" t="s">
        <v>1654</v>
      </c>
      <c r="J582" s="832" t="s">
        <v>1655</v>
      </c>
      <c r="K582" s="832" t="s">
        <v>1656</v>
      </c>
      <c r="L582" s="835">
        <v>250</v>
      </c>
      <c r="M582" s="835">
        <v>250</v>
      </c>
      <c r="N582" s="832">
        <v>1</v>
      </c>
      <c r="O582" s="836">
        <v>1</v>
      </c>
      <c r="P582" s="835">
        <v>250</v>
      </c>
      <c r="Q582" s="837">
        <v>1</v>
      </c>
      <c r="R582" s="832">
        <v>1</v>
      </c>
      <c r="S582" s="837">
        <v>1</v>
      </c>
      <c r="T582" s="836">
        <v>1</v>
      </c>
      <c r="U582" s="838">
        <v>1</v>
      </c>
    </row>
    <row r="583" spans="1:21" ht="14.4" customHeight="1" x14ac:dyDescent="0.3">
      <c r="A583" s="831">
        <v>31</v>
      </c>
      <c r="B583" s="832" t="s">
        <v>1383</v>
      </c>
      <c r="C583" s="832" t="s">
        <v>1389</v>
      </c>
      <c r="D583" s="833" t="s">
        <v>2163</v>
      </c>
      <c r="E583" s="834" t="s">
        <v>1415</v>
      </c>
      <c r="F583" s="832" t="s">
        <v>1386</v>
      </c>
      <c r="G583" s="832" t="s">
        <v>1427</v>
      </c>
      <c r="H583" s="832" t="s">
        <v>579</v>
      </c>
      <c r="I583" s="832" t="s">
        <v>1563</v>
      </c>
      <c r="J583" s="832" t="s">
        <v>1564</v>
      </c>
      <c r="K583" s="832" t="s">
        <v>1565</v>
      </c>
      <c r="L583" s="835">
        <v>350</v>
      </c>
      <c r="M583" s="835">
        <v>2100</v>
      </c>
      <c r="N583" s="832">
        <v>6</v>
      </c>
      <c r="O583" s="836">
        <v>6</v>
      </c>
      <c r="P583" s="835">
        <v>2100</v>
      </c>
      <c r="Q583" s="837">
        <v>1</v>
      </c>
      <c r="R583" s="832">
        <v>6</v>
      </c>
      <c r="S583" s="837">
        <v>1</v>
      </c>
      <c r="T583" s="836">
        <v>6</v>
      </c>
      <c r="U583" s="838">
        <v>1</v>
      </c>
    </row>
    <row r="584" spans="1:21" ht="14.4" customHeight="1" x14ac:dyDescent="0.3">
      <c r="A584" s="831">
        <v>31</v>
      </c>
      <c r="B584" s="832" t="s">
        <v>1383</v>
      </c>
      <c r="C584" s="832" t="s">
        <v>1389</v>
      </c>
      <c r="D584" s="833" t="s">
        <v>2163</v>
      </c>
      <c r="E584" s="834" t="s">
        <v>1415</v>
      </c>
      <c r="F584" s="832" t="s">
        <v>1386</v>
      </c>
      <c r="G584" s="832" t="s">
        <v>1427</v>
      </c>
      <c r="H584" s="832" t="s">
        <v>579</v>
      </c>
      <c r="I584" s="832" t="s">
        <v>2097</v>
      </c>
      <c r="J584" s="832" t="s">
        <v>2098</v>
      </c>
      <c r="K584" s="832" t="s">
        <v>1670</v>
      </c>
      <c r="L584" s="835">
        <v>1000</v>
      </c>
      <c r="M584" s="835">
        <v>3000</v>
      </c>
      <c r="N584" s="832">
        <v>3</v>
      </c>
      <c r="O584" s="836">
        <v>3</v>
      </c>
      <c r="P584" s="835"/>
      <c r="Q584" s="837">
        <v>0</v>
      </c>
      <c r="R584" s="832"/>
      <c r="S584" s="837">
        <v>0</v>
      </c>
      <c r="T584" s="836"/>
      <c r="U584" s="838">
        <v>0</v>
      </c>
    </row>
    <row r="585" spans="1:21" ht="14.4" customHeight="1" x14ac:dyDescent="0.3">
      <c r="A585" s="831">
        <v>31</v>
      </c>
      <c r="B585" s="832" t="s">
        <v>1383</v>
      </c>
      <c r="C585" s="832" t="s">
        <v>1389</v>
      </c>
      <c r="D585" s="833" t="s">
        <v>2163</v>
      </c>
      <c r="E585" s="834" t="s">
        <v>1415</v>
      </c>
      <c r="F585" s="832" t="s">
        <v>1386</v>
      </c>
      <c r="G585" s="832" t="s">
        <v>1427</v>
      </c>
      <c r="H585" s="832" t="s">
        <v>579</v>
      </c>
      <c r="I585" s="832" t="s">
        <v>1668</v>
      </c>
      <c r="J585" s="832" t="s">
        <v>1669</v>
      </c>
      <c r="K585" s="832" t="s">
        <v>1670</v>
      </c>
      <c r="L585" s="835">
        <v>1000</v>
      </c>
      <c r="M585" s="835">
        <v>1000</v>
      </c>
      <c r="N585" s="832">
        <v>1</v>
      </c>
      <c r="O585" s="836">
        <v>1</v>
      </c>
      <c r="P585" s="835"/>
      <c r="Q585" s="837">
        <v>0</v>
      </c>
      <c r="R585" s="832"/>
      <c r="S585" s="837">
        <v>0</v>
      </c>
      <c r="T585" s="836"/>
      <c r="U585" s="838">
        <v>0</v>
      </c>
    </row>
    <row r="586" spans="1:21" ht="14.4" customHeight="1" x14ac:dyDescent="0.3">
      <c r="A586" s="831">
        <v>31</v>
      </c>
      <c r="B586" s="832" t="s">
        <v>1383</v>
      </c>
      <c r="C586" s="832" t="s">
        <v>1389</v>
      </c>
      <c r="D586" s="833" t="s">
        <v>2163</v>
      </c>
      <c r="E586" s="834" t="s">
        <v>1415</v>
      </c>
      <c r="F586" s="832" t="s">
        <v>1386</v>
      </c>
      <c r="G586" s="832" t="s">
        <v>1434</v>
      </c>
      <c r="H586" s="832" t="s">
        <v>579</v>
      </c>
      <c r="I586" s="832" t="s">
        <v>1569</v>
      </c>
      <c r="J586" s="832" t="s">
        <v>1570</v>
      </c>
      <c r="K586" s="832" t="s">
        <v>1571</v>
      </c>
      <c r="L586" s="835">
        <v>260</v>
      </c>
      <c r="M586" s="835">
        <v>520</v>
      </c>
      <c r="N586" s="832">
        <v>2</v>
      </c>
      <c r="O586" s="836">
        <v>1</v>
      </c>
      <c r="P586" s="835">
        <v>520</v>
      </c>
      <c r="Q586" s="837">
        <v>1</v>
      </c>
      <c r="R586" s="832">
        <v>2</v>
      </c>
      <c r="S586" s="837">
        <v>1</v>
      </c>
      <c r="T586" s="836">
        <v>1</v>
      </c>
      <c r="U586" s="838">
        <v>1</v>
      </c>
    </row>
    <row r="587" spans="1:21" ht="14.4" customHeight="1" x14ac:dyDescent="0.3">
      <c r="A587" s="831">
        <v>31</v>
      </c>
      <c r="B587" s="832" t="s">
        <v>1383</v>
      </c>
      <c r="C587" s="832" t="s">
        <v>1389</v>
      </c>
      <c r="D587" s="833" t="s">
        <v>2163</v>
      </c>
      <c r="E587" s="834" t="s">
        <v>1415</v>
      </c>
      <c r="F587" s="832" t="s">
        <v>1386</v>
      </c>
      <c r="G587" s="832" t="s">
        <v>1434</v>
      </c>
      <c r="H587" s="832" t="s">
        <v>579</v>
      </c>
      <c r="I587" s="832" t="s">
        <v>1435</v>
      </c>
      <c r="J587" s="832" t="s">
        <v>1436</v>
      </c>
      <c r="K587" s="832" t="s">
        <v>1437</v>
      </c>
      <c r="L587" s="835">
        <v>200</v>
      </c>
      <c r="M587" s="835">
        <v>400</v>
      </c>
      <c r="N587" s="832">
        <v>2</v>
      </c>
      <c r="O587" s="836">
        <v>1</v>
      </c>
      <c r="P587" s="835">
        <v>400</v>
      </c>
      <c r="Q587" s="837">
        <v>1</v>
      </c>
      <c r="R587" s="832">
        <v>2</v>
      </c>
      <c r="S587" s="837">
        <v>1</v>
      </c>
      <c r="T587" s="836">
        <v>1</v>
      </c>
      <c r="U587" s="838">
        <v>1</v>
      </c>
    </row>
    <row r="588" spans="1:21" ht="14.4" customHeight="1" x14ac:dyDescent="0.3">
      <c r="A588" s="831">
        <v>31</v>
      </c>
      <c r="B588" s="832" t="s">
        <v>1383</v>
      </c>
      <c r="C588" s="832" t="s">
        <v>1389</v>
      </c>
      <c r="D588" s="833" t="s">
        <v>2163</v>
      </c>
      <c r="E588" s="834" t="s">
        <v>1415</v>
      </c>
      <c r="F588" s="832" t="s">
        <v>1386</v>
      </c>
      <c r="G588" s="832" t="s">
        <v>1680</v>
      </c>
      <c r="H588" s="832" t="s">
        <v>579</v>
      </c>
      <c r="I588" s="832" t="s">
        <v>1684</v>
      </c>
      <c r="J588" s="832" t="s">
        <v>1685</v>
      </c>
      <c r="K588" s="832" t="s">
        <v>1686</v>
      </c>
      <c r="L588" s="835">
        <v>1659.44</v>
      </c>
      <c r="M588" s="835">
        <v>6637.76</v>
      </c>
      <c r="N588" s="832">
        <v>4</v>
      </c>
      <c r="O588" s="836">
        <v>2</v>
      </c>
      <c r="P588" s="835">
        <v>6637.76</v>
      </c>
      <c r="Q588" s="837">
        <v>1</v>
      </c>
      <c r="R588" s="832">
        <v>4</v>
      </c>
      <c r="S588" s="837">
        <v>1</v>
      </c>
      <c r="T588" s="836">
        <v>2</v>
      </c>
      <c r="U588" s="838">
        <v>1</v>
      </c>
    </row>
    <row r="589" spans="1:21" ht="14.4" customHeight="1" x14ac:dyDescent="0.3">
      <c r="A589" s="831">
        <v>31</v>
      </c>
      <c r="B589" s="832" t="s">
        <v>1383</v>
      </c>
      <c r="C589" s="832" t="s">
        <v>1389</v>
      </c>
      <c r="D589" s="833" t="s">
        <v>2163</v>
      </c>
      <c r="E589" s="834" t="s">
        <v>1416</v>
      </c>
      <c r="F589" s="832" t="s">
        <v>1384</v>
      </c>
      <c r="G589" s="832" t="s">
        <v>1485</v>
      </c>
      <c r="H589" s="832" t="s">
        <v>579</v>
      </c>
      <c r="I589" s="832" t="s">
        <v>1526</v>
      </c>
      <c r="J589" s="832" t="s">
        <v>968</v>
      </c>
      <c r="K589" s="832" t="s">
        <v>1307</v>
      </c>
      <c r="L589" s="835">
        <v>0</v>
      </c>
      <c r="M589" s="835">
        <v>0</v>
      </c>
      <c r="N589" s="832">
        <v>2</v>
      </c>
      <c r="O589" s="836">
        <v>1.5</v>
      </c>
      <c r="P589" s="835"/>
      <c r="Q589" s="837"/>
      <c r="R589" s="832"/>
      <c r="S589" s="837">
        <v>0</v>
      </c>
      <c r="T589" s="836"/>
      <c r="U589" s="838">
        <v>0</v>
      </c>
    </row>
    <row r="590" spans="1:21" ht="14.4" customHeight="1" x14ac:dyDescent="0.3">
      <c r="A590" s="831">
        <v>31</v>
      </c>
      <c r="B590" s="832" t="s">
        <v>1383</v>
      </c>
      <c r="C590" s="832" t="s">
        <v>1389</v>
      </c>
      <c r="D590" s="833" t="s">
        <v>2163</v>
      </c>
      <c r="E590" s="834" t="s">
        <v>1416</v>
      </c>
      <c r="F590" s="832" t="s">
        <v>1384</v>
      </c>
      <c r="G590" s="832" t="s">
        <v>1485</v>
      </c>
      <c r="H590" s="832" t="s">
        <v>579</v>
      </c>
      <c r="I590" s="832" t="s">
        <v>2099</v>
      </c>
      <c r="J590" s="832" t="s">
        <v>968</v>
      </c>
      <c r="K590" s="832" t="s">
        <v>2100</v>
      </c>
      <c r="L590" s="835">
        <v>0</v>
      </c>
      <c r="M590" s="835">
        <v>0</v>
      </c>
      <c r="N590" s="832">
        <v>2</v>
      </c>
      <c r="O590" s="836">
        <v>1.5</v>
      </c>
      <c r="P590" s="835"/>
      <c r="Q590" s="837"/>
      <c r="R590" s="832"/>
      <c r="S590" s="837">
        <v>0</v>
      </c>
      <c r="T590" s="836"/>
      <c r="U590" s="838">
        <v>0</v>
      </c>
    </row>
    <row r="591" spans="1:21" ht="14.4" customHeight="1" x14ac:dyDescent="0.3">
      <c r="A591" s="831">
        <v>31</v>
      </c>
      <c r="B591" s="832" t="s">
        <v>1383</v>
      </c>
      <c r="C591" s="832" t="s">
        <v>1389</v>
      </c>
      <c r="D591" s="833" t="s">
        <v>2163</v>
      </c>
      <c r="E591" s="834" t="s">
        <v>1416</v>
      </c>
      <c r="F591" s="832" t="s">
        <v>1384</v>
      </c>
      <c r="G591" s="832" t="s">
        <v>1802</v>
      </c>
      <c r="H591" s="832" t="s">
        <v>579</v>
      </c>
      <c r="I591" s="832" t="s">
        <v>2101</v>
      </c>
      <c r="J591" s="832" t="s">
        <v>1804</v>
      </c>
      <c r="K591" s="832" t="s">
        <v>1193</v>
      </c>
      <c r="L591" s="835">
        <v>35.11</v>
      </c>
      <c r="M591" s="835">
        <v>35.11</v>
      </c>
      <c r="N591" s="832">
        <v>1</v>
      </c>
      <c r="O591" s="836">
        <v>0.5</v>
      </c>
      <c r="P591" s="835">
        <v>35.11</v>
      </c>
      <c r="Q591" s="837">
        <v>1</v>
      </c>
      <c r="R591" s="832">
        <v>1</v>
      </c>
      <c r="S591" s="837">
        <v>1</v>
      </c>
      <c r="T591" s="836">
        <v>0.5</v>
      </c>
      <c r="U591" s="838">
        <v>1</v>
      </c>
    </row>
    <row r="592" spans="1:21" ht="14.4" customHeight="1" x14ac:dyDescent="0.3">
      <c r="A592" s="831">
        <v>31</v>
      </c>
      <c r="B592" s="832" t="s">
        <v>1383</v>
      </c>
      <c r="C592" s="832" t="s">
        <v>1389</v>
      </c>
      <c r="D592" s="833" t="s">
        <v>2163</v>
      </c>
      <c r="E592" s="834" t="s">
        <v>1416</v>
      </c>
      <c r="F592" s="832" t="s">
        <v>1384</v>
      </c>
      <c r="G592" s="832" t="s">
        <v>1439</v>
      </c>
      <c r="H592" s="832" t="s">
        <v>579</v>
      </c>
      <c r="I592" s="832" t="s">
        <v>1440</v>
      </c>
      <c r="J592" s="832" t="s">
        <v>1441</v>
      </c>
      <c r="K592" s="832" t="s">
        <v>1251</v>
      </c>
      <c r="L592" s="835">
        <v>78.33</v>
      </c>
      <c r="M592" s="835">
        <v>156.66</v>
      </c>
      <c r="N592" s="832">
        <v>2</v>
      </c>
      <c r="O592" s="836">
        <v>0.5</v>
      </c>
      <c r="P592" s="835">
        <v>156.66</v>
      </c>
      <c r="Q592" s="837">
        <v>1</v>
      </c>
      <c r="R592" s="832">
        <v>2</v>
      </c>
      <c r="S592" s="837">
        <v>1</v>
      </c>
      <c r="T592" s="836">
        <v>0.5</v>
      </c>
      <c r="U592" s="838">
        <v>1</v>
      </c>
    </row>
    <row r="593" spans="1:21" ht="14.4" customHeight="1" x14ac:dyDescent="0.3">
      <c r="A593" s="831">
        <v>31</v>
      </c>
      <c r="B593" s="832" t="s">
        <v>1383</v>
      </c>
      <c r="C593" s="832" t="s">
        <v>1389</v>
      </c>
      <c r="D593" s="833" t="s">
        <v>2163</v>
      </c>
      <c r="E593" s="834" t="s">
        <v>1416</v>
      </c>
      <c r="F593" s="832" t="s">
        <v>1384</v>
      </c>
      <c r="G593" s="832" t="s">
        <v>1588</v>
      </c>
      <c r="H593" s="832" t="s">
        <v>579</v>
      </c>
      <c r="I593" s="832" t="s">
        <v>1594</v>
      </c>
      <c r="J593" s="832" t="s">
        <v>1590</v>
      </c>
      <c r="K593" s="832" t="s">
        <v>1448</v>
      </c>
      <c r="L593" s="835">
        <v>424.24</v>
      </c>
      <c r="M593" s="835">
        <v>424.24</v>
      </c>
      <c r="N593" s="832">
        <v>1</v>
      </c>
      <c r="O593" s="836">
        <v>1</v>
      </c>
      <c r="P593" s="835">
        <v>424.24</v>
      </c>
      <c r="Q593" s="837">
        <v>1</v>
      </c>
      <c r="R593" s="832">
        <v>1</v>
      </c>
      <c r="S593" s="837">
        <v>1</v>
      </c>
      <c r="T593" s="836">
        <v>1</v>
      </c>
      <c r="U593" s="838">
        <v>1</v>
      </c>
    </row>
    <row r="594" spans="1:21" ht="14.4" customHeight="1" x14ac:dyDescent="0.3">
      <c r="A594" s="831">
        <v>31</v>
      </c>
      <c r="B594" s="832" t="s">
        <v>1383</v>
      </c>
      <c r="C594" s="832" t="s">
        <v>1389</v>
      </c>
      <c r="D594" s="833" t="s">
        <v>2163</v>
      </c>
      <c r="E594" s="834" t="s">
        <v>1416</v>
      </c>
      <c r="F594" s="832" t="s">
        <v>1384</v>
      </c>
      <c r="G594" s="832" t="s">
        <v>1588</v>
      </c>
      <c r="H594" s="832" t="s">
        <v>579</v>
      </c>
      <c r="I594" s="832" t="s">
        <v>1595</v>
      </c>
      <c r="J594" s="832" t="s">
        <v>1590</v>
      </c>
      <c r="K594" s="832" t="s">
        <v>1596</v>
      </c>
      <c r="L594" s="835">
        <v>848.49</v>
      </c>
      <c r="M594" s="835">
        <v>848.49</v>
      </c>
      <c r="N594" s="832">
        <v>1</v>
      </c>
      <c r="O594" s="836">
        <v>0.5</v>
      </c>
      <c r="P594" s="835">
        <v>848.49</v>
      </c>
      <c r="Q594" s="837">
        <v>1</v>
      </c>
      <c r="R594" s="832">
        <v>1</v>
      </c>
      <c r="S594" s="837">
        <v>1</v>
      </c>
      <c r="T594" s="836">
        <v>0.5</v>
      </c>
      <c r="U594" s="838">
        <v>1</v>
      </c>
    </row>
    <row r="595" spans="1:21" ht="14.4" customHeight="1" x14ac:dyDescent="0.3">
      <c r="A595" s="831">
        <v>31</v>
      </c>
      <c r="B595" s="832" t="s">
        <v>1383</v>
      </c>
      <c r="C595" s="832" t="s">
        <v>1389</v>
      </c>
      <c r="D595" s="833" t="s">
        <v>2163</v>
      </c>
      <c r="E595" s="834" t="s">
        <v>1416</v>
      </c>
      <c r="F595" s="832" t="s">
        <v>1384</v>
      </c>
      <c r="G595" s="832" t="s">
        <v>1597</v>
      </c>
      <c r="H595" s="832" t="s">
        <v>579</v>
      </c>
      <c r="I595" s="832" t="s">
        <v>1598</v>
      </c>
      <c r="J595" s="832" t="s">
        <v>1599</v>
      </c>
      <c r="K595" s="832" t="s">
        <v>1600</v>
      </c>
      <c r="L595" s="835">
        <v>0</v>
      </c>
      <c r="M595" s="835">
        <v>0</v>
      </c>
      <c r="N595" s="832">
        <v>2</v>
      </c>
      <c r="O595" s="836">
        <v>1</v>
      </c>
      <c r="P595" s="835">
        <v>0</v>
      </c>
      <c r="Q595" s="837"/>
      <c r="R595" s="832">
        <v>2</v>
      </c>
      <c r="S595" s="837">
        <v>1</v>
      </c>
      <c r="T595" s="836">
        <v>1</v>
      </c>
      <c r="U595" s="838">
        <v>1</v>
      </c>
    </row>
    <row r="596" spans="1:21" ht="14.4" customHeight="1" x14ac:dyDescent="0.3">
      <c r="A596" s="831">
        <v>31</v>
      </c>
      <c r="B596" s="832" t="s">
        <v>1383</v>
      </c>
      <c r="C596" s="832" t="s">
        <v>1389</v>
      </c>
      <c r="D596" s="833" t="s">
        <v>2163</v>
      </c>
      <c r="E596" s="834" t="s">
        <v>1416</v>
      </c>
      <c r="F596" s="832" t="s">
        <v>1384</v>
      </c>
      <c r="G596" s="832" t="s">
        <v>2042</v>
      </c>
      <c r="H596" s="832" t="s">
        <v>579</v>
      </c>
      <c r="I596" s="832" t="s">
        <v>2043</v>
      </c>
      <c r="J596" s="832" t="s">
        <v>917</v>
      </c>
      <c r="K596" s="832" t="s">
        <v>2044</v>
      </c>
      <c r="L596" s="835">
        <v>98.75</v>
      </c>
      <c r="M596" s="835">
        <v>98.75</v>
      </c>
      <c r="N596" s="832">
        <v>1</v>
      </c>
      <c r="O596" s="836">
        <v>1</v>
      </c>
      <c r="P596" s="835">
        <v>98.75</v>
      </c>
      <c r="Q596" s="837">
        <v>1</v>
      </c>
      <c r="R596" s="832">
        <v>1</v>
      </c>
      <c r="S596" s="837">
        <v>1</v>
      </c>
      <c r="T596" s="836">
        <v>1</v>
      </c>
      <c r="U596" s="838">
        <v>1</v>
      </c>
    </row>
    <row r="597" spans="1:21" ht="14.4" customHeight="1" x14ac:dyDescent="0.3">
      <c r="A597" s="831">
        <v>31</v>
      </c>
      <c r="B597" s="832" t="s">
        <v>1383</v>
      </c>
      <c r="C597" s="832" t="s">
        <v>1389</v>
      </c>
      <c r="D597" s="833" t="s">
        <v>2163</v>
      </c>
      <c r="E597" s="834" t="s">
        <v>1416</v>
      </c>
      <c r="F597" s="832" t="s">
        <v>1384</v>
      </c>
      <c r="G597" s="832" t="s">
        <v>2042</v>
      </c>
      <c r="H597" s="832" t="s">
        <v>579</v>
      </c>
      <c r="I597" s="832" t="s">
        <v>2102</v>
      </c>
      <c r="J597" s="832" t="s">
        <v>917</v>
      </c>
      <c r="K597" s="832" t="s">
        <v>2044</v>
      </c>
      <c r="L597" s="835">
        <v>98.75</v>
      </c>
      <c r="M597" s="835">
        <v>98.75</v>
      </c>
      <c r="N597" s="832">
        <v>1</v>
      </c>
      <c r="O597" s="836">
        <v>1</v>
      </c>
      <c r="P597" s="835">
        <v>98.75</v>
      </c>
      <c r="Q597" s="837">
        <v>1</v>
      </c>
      <c r="R597" s="832">
        <v>1</v>
      </c>
      <c r="S597" s="837">
        <v>1</v>
      </c>
      <c r="T597" s="836">
        <v>1</v>
      </c>
      <c r="U597" s="838">
        <v>1</v>
      </c>
    </row>
    <row r="598" spans="1:21" ht="14.4" customHeight="1" x14ac:dyDescent="0.3">
      <c r="A598" s="831">
        <v>31</v>
      </c>
      <c r="B598" s="832" t="s">
        <v>1383</v>
      </c>
      <c r="C598" s="832" t="s">
        <v>1389</v>
      </c>
      <c r="D598" s="833" t="s">
        <v>2163</v>
      </c>
      <c r="E598" s="834" t="s">
        <v>1416</v>
      </c>
      <c r="F598" s="832" t="s">
        <v>1384</v>
      </c>
      <c r="G598" s="832" t="s">
        <v>1442</v>
      </c>
      <c r="H598" s="832" t="s">
        <v>579</v>
      </c>
      <c r="I598" s="832" t="s">
        <v>1443</v>
      </c>
      <c r="J598" s="832" t="s">
        <v>1444</v>
      </c>
      <c r="K598" s="832" t="s">
        <v>1445</v>
      </c>
      <c r="L598" s="835">
        <v>132.97999999999999</v>
      </c>
      <c r="M598" s="835">
        <v>1063.8399999999999</v>
      </c>
      <c r="N598" s="832">
        <v>8</v>
      </c>
      <c r="O598" s="836">
        <v>3</v>
      </c>
      <c r="P598" s="835">
        <v>1063.8399999999999</v>
      </c>
      <c r="Q598" s="837">
        <v>1</v>
      </c>
      <c r="R598" s="832">
        <v>8</v>
      </c>
      <c r="S598" s="837">
        <v>1</v>
      </c>
      <c r="T598" s="836">
        <v>3</v>
      </c>
      <c r="U598" s="838">
        <v>1</v>
      </c>
    </row>
    <row r="599" spans="1:21" ht="14.4" customHeight="1" x14ac:dyDescent="0.3">
      <c r="A599" s="831">
        <v>31</v>
      </c>
      <c r="B599" s="832" t="s">
        <v>1383</v>
      </c>
      <c r="C599" s="832" t="s">
        <v>1389</v>
      </c>
      <c r="D599" s="833" t="s">
        <v>2163</v>
      </c>
      <c r="E599" s="834" t="s">
        <v>1416</v>
      </c>
      <c r="F599" s="832" t="s">
        <v>1384</v>
      </c>
      <c r="G599" s="832" t="s">
        <v>2103</v>
      </c>
      <c r="H599" s="832" t="s">
        <v>609</v>
      </c>
      <c r="I599" s="832" t="s">
        <v>2104</v>
      </c>
      <c r="J599" s="832" t="s">
        <v>988</v>
      </c>
      <c r="K599" s="832" t="s">
        <v>2105</v>
      </c>
      <c r="L599" s="835">
        <v>63.34</v>
      </c>
      <c r="M599" s="835">
        <v>126.68</v>
      </c>
      <c r="N599" s="832">
        <v>2</v>
      </c>
      <c r="O599" s="836">
        <v>0.5</v>
      </c>
      <c r="P599" s="835">
        <v>126.68</v>
      </c>
      <c r="Q599" s="837">
        <v>1</v>
      </c>
      <c r="R599" s="832">
        <v>2</v>
      </c>
      <c r="S599" s="837">
        <v>1</v>
      </c>
      <c r="T599" s="836">
        <v>0.5</v>
      </c>
      <c r="U599" s="838">
        <v>1</v>
      </c>
    </row>
    <row r="600" spans="1:21" ht="14.4" customHeight="1" x14ac:dyDescent="0.3">
      <c r="A600" s="831">
        <v>31</v>
      </c>
      <c r="B600" s="832" t="s">
        <v>1383</v>
      </c>
      <c r="C600" s="832" t="s">
        <v>1389</v>
      </c>
      <c r="D600" s="833" t="s">
        <v>2163</v>
      </c>
      <c r="E600" s="834" t="s">
        <v>1416</v>
      </c>
      <c r="F600" s="832" t="s">
        <v>1384</v>
      </c>
      <c r="G600" s="832" t="s">
        <v>1417</v>
      </c>
      <c r="H600" s="832" t="s">
        <v>609</v>
      </c>
      <c r="I600" s="832" t="s">
        <v>1535</v>
      </c>
      <c r="J600" s="832" t="s">
        <v>718</v>
      </c>
      <c r="K600" s="832" t="s">
        <v>1536</v>
      </c>
      <c r="L600" s="835">
        <v>368.16</v>
      </c>
      <c r="M600" s="835">
        <v>736.32</v>
      </c>
      <c r="N600" s="832">
        <v>2</v>
      </c>
      <c r="O600" s="836">
        <v>1.5</v>
      </c>
      <c r="P600" s="835">
        <v>368.16</v>
      </c>
      <c r="Q600" s="837">
        <v>0.5</v>
      </c>
      <c r="R600" s="832">
        <v>1</v>
      </c>
      <c r="S600" s="837">
        <v>0.5</v>
      </c>
      <c r="T600" s="836">
        <v>0.5</v>
      </c>
      <c r="U600" s="838">
        <v>0.33333333333333331</v>
      </c>
    </row>
    <row r="601" spans="1:21" ht="14.4" customHeight="1" x14ac:dyDescent="0.3">
      <c r="A601" s="831">
        <v>31</v>
      </c>
      <c r="B601" s="832" t="s">
        <v>1383</v>
      </c>
      <c r="C601" s="832" t="s">
        <v>1389</v>
      </c>
      <c r="D601" s="833" t="s">
        <v>2163</v>
      </c>
      <c r="E601" s="834" t="s">
        <v>1416</v>
      </c>
      <c r="F601" s="832" t="s">
        <v>1384</v>
      </c>
      <c r="G601" s="832" t="s">
        <v>1417</v>
      </c>
      <c r="H601" s="832" t="s">
        <v>609</v>
      </c>
      <c r="I601" s="832" t="s">
        <v>1438</v>
      </c>
      <c r="J601" s="832" t="s">
        <v>718</v>
      </c>
      <c r="K601" s="832" t="s">
        <v>1165</v>
      </c>
      <c r="L601" s="835">
        <v>490.89</v>
      </c>
      <c r="M601" s="835">
        <v>32889.630000000005</v>
      </c>
      <c r="N601" s="832">
        <v>67</v>
      </c>
      <c r="O601" s="836">
        <v>16</v>
      </c>
      <c r="P601" s="835">
        <v>24053.61</v>
      </c>
      <c r="Q601" s="837">
        <v>0.73134328358208944</v>
      </c>
      <c r="R601" s="832">
        <v>49</v>
      </c>
      <c r="S601" s="837">
        <v>0.73134328358208955</v>
      </c>
      <c r="T601" s="836">
        <v>12.5</v>
      </c>
      <c r="U601" s="838">
        <v>0.78125</v>
      </c>
    </row>
    <row r="602" spans="1:21" ht="14.4" customHeight="1" x14ac:dyDescent="0.3">
      <c r="A602" s="831">
        <v>31</v>
      </c>
      <c r="B602" s="832" t="s">
        <v>1383</v>
      </c>
      <c r="C602" s="832" t="s">
        <v>1389</v>
      </c>
      <c r="D602" s="833" t="s">
        <v>2163</v>
      </c>
      <c r="E602" s="834" t="s">
        <v>1416</v>
      </c>
      <c r="F602" s="832" t="s">
        <v>1384</v>
      </c>
      <c r="G602" s="832" t="s">
        <v>1417</v>
      </c>
      <c r="H602" s="832" t="s">
        <v>609</v>
      </c>
      <c r="I602" s="832" t="s">
        <v>1418</v>
      </c>
      <c r="J602" s="832" t="s">
        <v>718</v>
      </c>
      <c r="K602" s="832" t="s">
        <v>1163</v>
      </c>
      <c r="L602" s="835">
        <v>736.33</v>
      </c>
      <c r="M602" s="835">
        <v>45652.460000000021</v>
      </c>
      <c r="N602" s="832">
        <v>62</v>
      </c>
      <c r="O602" s="836">
        <v>18.5</v>
      </c>
      <c r="P602" s="835">
        <v>41234.480000000018</v>
      </c>
      <c r="Q602" s="837">
        <v>0.90322580645161288</v>
      </c>
      <c r="R602" s="832">
        <v>56</v>
      </c>
      <c r="S602" s="837">
        <v>0.90322580645161288</v>
      </c>
      <c r="T602" s="836">
        <v>16.5</v>
      </c>
      <c r="U602" s="838">
        <v>0.89189189189189189</v>
      </c>
    </row>
    <row r="603" spans="1:21" ht="14.4" customHeight="1" x14ac:dyDescent="0.3">
      <c r="A603" s="831">
        <v>31</v>
      </c>
      <c r="B603" s="832" t="s">
        <v>1383</v>
      </c>
      <c r="C603" s="832" t="s">
        <v>1389</v>
      </c>
      <c r="D603" s="833" t="s">
        <v>2163</v>
      </c>
      <c r="E603" s="834" t="s">
        <v>1416</v>
      </c>
      <c r="F603" s="832" t="s">
        <v>1384</v>
      </c>
      <c r="G603" s="832" t="s">
        <v>1417</v>
      </c>
      <c r="H603" s="832" t="s">
        <v>609</v>
      </c>
      <c r="I603" s="832" t="s">
        <v>1488</v>
      </c>
      <c r="J603" s="832" t="s">
        <v>718</v>
      </c>
      <c r="K603" s="832" t="s">
        <v>1489</v>
      </c>
      <c r="L603" s="835">
        <v>923.74</v>
      </c>
      <c r="M603" s="835">
        <v>2771.2200000000003</v>
      </c>
      <c r="N603" s="832">
        <v>3</v>
      </c>
      <c r="O603" s="836">
        <v>0.5</v>
      </c>
      <c r="P603" s="835">
        <v>2771.2200000000003</v>
      </c>
      <c r="Q603" s="837">
        <v>1</v>
      </c>
      <c r="R603" s="832">
        <v>3</v>
      </c>
      <c r="S603" s="837">
        <v>1</v>
      </c>
      <c r="T603" s="836">
        <v>0.5</v>
      </c>
      <c r="U603" s="838">
        <v>1</v>
      </c>
    </row>
    <row r="604" spans="1:21" ht="14.4" customHeight="1" x14ac:dyDescent="0.3">
      <c r="A604" s="831">
        <v>31</v>
      </c>
      <c r="B604" s="832" t="s">
        <v>1383</v>
      </c>
      <c r="C604" s="832" t="s">
        <v>1389</v>
      </c>
      <c r="D604" s="833" t="s">
        <v>2163</v>
      </c>
      <c r="E604" s="834" t="s">
        <v>1416</v>
      </c>
      <c r="F604" s="832" t="s">
        <v>1384</v>
      </c>
      <c r="G604" s="832" t="s">
        <v>1417</v>
      </c>
      <c r="H604" s="832" t="s">
        <v>609</v>
      </c>
      <c r="I604" s="832" t="s">
        <v>1814</v>
      </c>
      <c r="J604" s="832" t="s">
        <v>718</v>
      </c>
      <c r="K604" s="832" t="s">
        <v>1815</v>
      </c>
      <c r="L604" s="835">
        <v>1154.68</v>
      </c>
      <c r="M604" s="835">
        <v>4618.72</v>
      </c>
      <c r="N604" s="832">
        <v>4</v>
      </c>
      <c r="O604" s="836">
        <v>0.5</v>
      </c>
      <c r="P604" s="835">
        <v>4618.72</v>
      </c>
      <c r="Q604" s="837">
        <v>1</v>
      </c>
      <c r="R604" s="832">
        <v>4</v>
      </c>
      <c r="S604" s="837">
        <v>1</v>
      </c>
      <c r="T604" s="836">
        <v>0.5</v>
      </c>
      <c r="U604" s="838">
        <v>1</v>
      </c>
    </row>
    <row r="605" spans="1:21" ht="14.4" customHeight="1" x14ac:dyDescent="0.3">
      <c r="A605" s="831">
        <v>31</v>
      </c>
      <c r="B605" s="832" t="s">
        <v>1383</v>
      </c>
      <c r="C605" s="832" t="s">
        <v>1389</v>
      </c>
      <c r="D605" s="833" t="s">
        <v>2163</v>
      </c>
      <c r="E605" s="834" t="s">
        <v>1416</v>
      </c>
      <c r="F605" s="832" t="s">
        <v>1384</v>
      </c>
      <c r="G605" s="832" t="s">
        <v>2106</v>
      </c>
      <c r="H605" s="832" t="s">
        <v>579</v>
      </c>
      <c r="I605" s="832" t="s">
        <v>2107</v>
      </c>
      <c r="J605" s="832" t="s">
        <v>2108</v>
      </c>
      <c r="K605" s="832" t="s">
        <v>1185</v>
      </c>
      <c r="L605" s="835">
        <v>155.24</v>
      </c>
      <c r="M605" s="835">
        <v>155.24</v>
      </c>
      <c r="N605" s="832">
        <v>1</v>
      </c>
      <c r="O605" s="836">
        <v>0.5</v>
      </c>
      <c r="P605" s="835">
        <v>155.24</v>
      </c>
      <c r="Q605" s="837">
        <v>1</v>
      </c>
      <c r="R605" s="832">
        <v>1</v>
      </c>
      <c r="S605" s="837">
        <v>1</v>
      </c>
      <c r="T605" s="836">
        <v>0.5</v>
      </c>
      <c r="U605" s="838">
        <v>1</v>
      </c>
    </row>
    <row r="606" spans="1:21" ht="14.4" customHeight="1" x14ac:dyDescent="0.3">
      <c r="A606" s="831">
        <v>31</v>
      </c>
      <c r="B606" s="832" t="s">
        <v>1383</v>
      </c>
      <c r="C606" s="832" t="s">
        <v>1389</v>
      </c>
      <c r="D606" s="833" t="s">
        <v>2163</v>
      </c>
      <c r="E606" s="834" t="s">
        <v>1416</v>
      </c>
      <c r="F606" s="832" t="s">
        <v>1384</v>
      </c>
      <c r="G606" s="832" t="s">
        <v>1449</v>
      </c>
      <c r="H606" s="832" t="s">
        <v>609</v>
      </c>
      <c r="I606" s="832" t="s">
        <v>1279</v>
      </c>
      <c r="J606" s="832" t="s">
        <v>638</v>
      </c>
      <c r="K606" s="832" t="s">
        <v>623</v>
      </c>
      <c r="L606" s="835">
        <v>48.42</v>
      </c>
      <c r="M606" s="835">
        <v>290.52</v>
      </c>
      <c r="N606" s="832">
        <v>6</v>
      </c>
      <c r="O606" s="836">
        <v>5.5</v>
      </c>
      <c r="P606" s="835">
        <v>145.26</v>
      </c>
      <c r="Q606" s="837">
        <v>0.5</v>
      </c>
      <c r="R606" s="832">
        <v>3</v>
      </c>
      <c r="S606" s="837">
        <v>0.5</v>
      </c>
      <c r="T606" s="836">
        <v>2.5</v>
      </c>
      <c r="U606" s="838">
        <v>0.45454545454545453</v>
      </c>
    </row>
    <row r="607" spans="1:21" ht="14.4" customHeight="1" x14ac:dyDescent="0.3">
      <c r="A607" s="831">
        <v>31</v>
      </c>
      <c r="B607" s="832" t="s">
        <v>1383</v>
      </c>
      <c r="C607" s="832" t="s">
        <v>1389</v>
      </c>
      <c r="D607" s="833" t="s">
        <v>2163</v>
      </c>
      <c r="E607" s="834" t="s">
        <v>1416</v>
      </c>
      <c r="F607" s="832" t="s">
        <v>1384</v>
      </c>
      <c r="G607" s="832" t="s">
        <v>2109</v>
      </c>
      <c r="H607" s="832" t="s">
        <v>579</v>
      </c>
      <c r="I607" s="832" t="s">
        <v>2110</v>
      </c>
      <c r="J607" s="832" t="s">
        <v>823</v>
      </c>
      <c r="K607" s="832" t="s">
        <v>2111</v>
      </c>
      <c r="L607" s="835">
        <v>0</v>
      </c>
      <c r="M607" s="835">
        <v>0</v>
      </c>
      <c r="N607" s="832">
        <v>1</v>
      </c>
      <c r="O607" s="836">
        <v>0.5</v>
      </c>
      <c r="P607" s="835">
        <v>0</v>
      </c>
      <c r="Q607" s="837"/>
      <c r="R607" s="832">
        <v>1</v>
      </c>
      <c r="S607" s="837">
        <v>1</v>
      </c>
      <c r="T607" s="836">
        <v>0.5</v>
      </c>
      <c r="U607" s="838">
        <v>1</v>
      </c>
    </row>
    <row r="608" spans="1:21" ht="14.4" customHeight="1" x14ac:dyDescent="0.3">
      <c r="A608" s="831">
        <v>31</v>
      </c>
      <c r="B608" s="832" t="s">
        <v>1383</v>
      </c>
      <c r="C608" s="832" t="s">
        <v>1389</v>
      </c>
      <c r="D608" s="833" t="s">
        <v>2163</v>
      </c>
      <c r="E608" s="834" t="s">
        <v>1416</v>
      </c>
      <c r="F608" s="832" t="s">
        <v>1384</v>
      </c>
      <c r="G608" s="832" t="s">
        <v>1419</v>
      </c>
      <c r="H608" s="832" t="s">
        <v>609</v>
      </c>
      <c r="I608" s="832" t="s">
        <v>1284</v>
      </c>
      <c r="J608" s="832" t="s">
        <v>1285</v>
      </c>
      <c r="K608" s="832" t="s">
        <v>1286</v>
      </c>
      <c r="L608" s="835">
        <v>0</v>
      </c>
      <c r="M608" s="835">
        <v>0</v>
      </c>
      <c r="N608" s="832">
        <v>101</v>
      </c>
      <c r="O608" s="836">
        <v>66.5</v>
      </c>
      <c r="P608" s="835">
        <v>0</v>
      </c>
      <c r="Q608" s="837"/>
      <c r="R608" s="832">
        <v>64</v>
      </c>
      <c r="S608" s="837">
        <v>0.63366336633663367</v>
      </c>
      <c r="T608" s="836">
        <v>37</v>
      </c>
      <c r="U608" s="838">
        <v>0.55639097744360899</v>
      </c>
    </row>
    <row r="609" spans="1:21" ht="14.4" customHeight="1" x14ac:dyDescent="0.3">
      <c r="A609" s="831">
        <v>31</v>
      </c>
      <c r="B609" s="832" t="s">
        <v>1383</v>
      </c>
      <c r="C609" s="832" t="s">
        <v>1389</v>
      </c>
      <c r="D609" s="833" t="s">
        <v>2163</v>
      </c>
      <c r="E609" s="834" t="s">
        <v>1416</v>
      </c>
      <c r="F609" s="832" t="s">
        <v>1384</v>
      </c>
      <c r="G609" s="832" t="s">
        <v>1419</v>
      </c>
      <c r="H609" s="832" t="s">
        <v>609</v>
      </c>
      <c r="I609" s="832" t="s">
        <v>1287</v>
      </c>
      <c r="J609" s="832" t="s">
        <v>1288</v>
      </c>
      <c r="K609" s="832" t="s">
        <v>1289</v>
      </c>
      <c r="L609" s="835">
        <v>76.86</v>
      </c>
      <c r="M609" s="835">
        <v>76.86</v>
      </c>
      <c r="N609" s="832">
        <v>1</v>
      </c>
      <c r="O609" s="836">
        <v>0.5</v>
      </c>
      <c r="P609" s="835">
        <v>76.86</v>
      </c>
      <c r="Q609" s="837">
        <v>1</v>
      </c>
      <c r="R609" s="832">
        <v>1</v>
      </c>
      <c r="S609" s="837">
        <v>1</v>
      </c>
      <c r="T609" s="836">
        <v>0.5</v>
      </c>
      <c r="U609" s="838">
        <v>1</v>
      </c>
    </row>
    <row r="610" spans="1:21" ht="14.4" customHeight="1" x14ac:dyDescent="0.3">
      <c r="A610" s="831">
        <v>31</v>
      </c>
      <c r="B610" s="832" t="s">
        <v>1383</v>
      </c>
      <c r="C610" s="832" t="s">
        <v>1389</v>
      </c>
      <c r="D610" s="833" t="s">
        <v>2163</v>
      </c>
      <c r="E610" s="834" t="s">
        <v>1416</v>
      </c>
      <c r="F610" s="832" t="s">
        <v>1384</v>
      </c>
      <c r="G610" s="832" t="s">
        <v>2112</v>
      </c>
      <c r="H610" s="832" t="s">
        <v>579</v>
      </c>
      <c r="I610" s="832" t="s">
        <v>2113</v>
      </c>
      <c r="J610" s="832" t="s">
        <v>2114</v>
      </c>
      <c r="K610" s="832" t="s">
        <v>2115</v>
      </c>
      <c r="L610" s="835">
        <v>59.56</v>
      </c>
      <c r="M610" s="835">
        <v>59.56</v>
      </c>
      <c r="N610" s="832">
        <v>1</v>
      </c>
      <c r="O610" s="836">
        <v>0.5</v>
      </c>
      <c r="P610" s="835">
        <v>59.56</v>
      </c>
      <c r="Q610" s="837">
        <v>1</v>
      </c>
      <c r="R610" s="832">
        <v>1</v>
      </c>
      <c r="S610" s="837">
        <v>1</v>
      </c>
      <c r="T610" s="836">
        <v>0.5</v>
      </c>
      <c r="U610" s="838">
        <v>1</v>
      </c>
    </row>
    <row r="611" spans="1:21" ht="14.4" customHeight="1" x14ac:dyDescent="0.3">
      <c r="A611" s="831">
        <v>31</v>
      </c>
      <c r="B611" s="832" t="s">
        <v>1383</v>
      </c>
      <c r="C611" s="832" t="s">
        <v>1389</v>
      </c>
      <c r="D611" s="833" t="s">
        <v>2163</v>
      </c>
      <c r="E611" s="834" t="s">
        <v>1416</v>
      </c>
      <c r="F611" s="832" t="s">
        <v>1384</v>
      </c>
      <c r="G611" s="832" t="s">
        <v>1420</v>
      </c>
      <c r="H611" s="832" t="s">
        <v>579</v>
      </c>
      <c r="I611" s="832" t="s">
        <v>1421</v>
      </c>
      <c r="J611" s="832" t="s">
        <v>928</v>
      </c>
      <c r="K611" s="832" t="s">
        <v>1422</v>
      </c>
      <c r="L611" s="835">
        <v>219.37</v>
      </c>
      <c r="M611" s="835">
        <v>1754.96</v>
      </c>
      <c r="N611" s="832">
        <v>8</v>
      </c>
      <c r="O611" s="836">
        <v>4.5</v>
      </c>
      <c r="P611" s="835">
        <v>1096.8499999999999</v>
      </c>
      <c r="Q611" s="837">
        <v>0.62499999999999989</v>
      </c>
      <c r="R611" s="832">
        <v>5</v>
      </c>
      <c r="S611" s="837">
        <v>0.625</v>
      </c>
      <c r="T611" s="836">
        <v>3</v>
      </c>
      <c r="U611" s="838">
        <v>0.66666666666666663</v>
      </c>
    </row>
    <row r="612" spans="1:21" ht="14.4" customHeight="1" x14ac:dyDescent="0.3">
      <c r="A612" s="831">
        <v>31</v>
      </c>
      <c r="B612" s="832" t="s">
        <v>1383</v>
      </c>
      <c r="C612" s="832" t="s">
        <v>1389</v>
      </c>
      <c r="D612" s="833" t="s">
        <v>2163</v>
      </c>
      <c r="E612" s="834" t="s">
        <v>1416</v>
      </c>
      <c r="F612" s="832" t="s">
        <v>1384</v>
      </c>
      <c r="G612" s="832" t="s">
        <v>1420</v>
      </c>
      <c r="H612" s="832" t="s">
        <v>579</v>
      </c>
      <c r="I612" s="832" t="s">
        <v>2116</v>
      </c>
      <c r="J612" s="832" t="s">
        <v>928</v>
      </c>
      <c r="K612" s="832" t="s">
        <v>2117</v>
      </c>
      <c r="L612" s="835">
        <v>146.25</v>
      </c>
      <c r="M612" s="835">
        <v>292.5</v>
      </c>
      <c r="N612" s="832">
        <v>2</v>
      </c>
      <c r="O612" s="836">
        <v>0.5</v>
      </c>
      <c r="P612" s="835">
        <v>292.5</v>
      </c>
      <c r="Q612" s="837">
        <v>1</v>
      </c>
      <c r="R612" s="832">
        <v>2</v>
      </c>
      <c r="S612" s="837">
        <v>1</v>
      </c>
      <c r="T612" s="836">
        <v>0.5</v>
      </c>
      <c r="U612" s="838">
        <v>1</v>
      </c>
    </row>
    <row r="613" spans="1:21" ht="14.4" customHeight="1" x14ac:dyDescent="0.3">
      <c r="A613" s="831">
        <v>31</v>
      </c>
      <c r="B613" s="832" t="s">
        <v>1383</v>
      </c>
      <c r="C613" s="832" t="s">
        <v>1389</v>
      </c>
      <c r="D613" s="833" t="s">
        <v>2163</v>
      </c>
      <c r="E613" s="834" t="s">
        <v>1416</v>
      </c>
      <c r="F613" s="832" t="s">
        <v>1384</v>
      </c>
      <c r="G613" s="832" t="s">
        <v>1625</v>
      </c>
      <c r="H613" s="832" t="s">
        <v>579</v>
      </c>
      <c r="I613" s="832" t="s">
        <v>2118</v>
      </c>
      <c r="J613" s="832" t="s">
        <v>864</v>
      </c>
      <c r="K613" s="832" t="s">
        <v>2119</v>
      </c>
      <c r="L613" s="835">
        <v>31.32</v>
      </c>
      <c r="M613" s="835">
        <v>62.64</v>
      </c>
      <c r="N613" s="832">
        <v>2</v>
      </c>
      <c r="O613" s="836">
        <v>0.5</v>
      </c>
      <c r="P613" s="835">
        <v>62.64</v>
      </c>
      <c r="Q613" s="837">
        <v>1</v>
      </c>
      <c r="R613" s="832">
        <v>2</v>
      </c>
      <c r="S613" s="837">
        <v>1</v>
      </c>
      <c r="T613" s="836">
        <v>0.5</v>
      </c>
      <c r="U613" s="838">
        <v>1</v>
      </c>
    </row>
    <row r="614" spans="1:21" ht="14.4" customHeight="1" x14ac:dyDescent="0.3">
      <c r="A614" s="831">
        <v>31</v>
      </c>
      <c r="B614" s="832" t="s">
        <v>1383</v>
      </c>
      <c r="C614" s="832" t="s">
        <v>1389</v>
      </c>
      <c r="D614" s="833" t="s">
        <v>2163</v>
      </c>
      <c r="E614" s="834" t="s">
        <v>1416</v>
      </c>
      <c r="F614" s="832" t="s">
        <v>1384</v>
      </c>
      <c r="G614" s="832" t="s">
        <v>1456</v>
      </c>
      <c r="H614" s="832" t="s">
        <v>579</v>
      </c>
      <c r="I614" s="832" t="s">
        <v>1490</v>
      </c>
      <c r="J614" s="832" t="s">
        <v>1458</v>
      </c>
      <c r="K614" s="832" t="s">
        <v>1491</v>
      </c>
      <c r="L614" s="835">
        <v>99.94</v>
      </c>
      <c r="M614" s="835">
        <v>399.76</v>
      </c>
      <c r="N614" s="832">
        <v>4</v>
      </c>
      <c r="O614" s="836">
        <v>3</v>
      </c>
      <c r="P614" s="835">
        <v>399.76</v>
      </c>
      <c r="Q614" s="837">
        <v>1</v>
      </c>
      <c r="R614" s="832">
        <v>4</v>
      </c>
      <c r="S614" s="837">
        <v>1</v>
      </c>
      <c r="T614" s="836">
        <v>3</v>
      </c>
      <c r="U614" s="838">
        <v>1</v>
      </c>
    </row>
    <row r="615" spans="1:21" ht="14.4" customHeight="1" x14ac:dyDescent="0.3">
      <c r="A615" s="831">
        <v>31</v>
      </c>
      <c r="B615" s="832" t="s">
        <v>1383</v>
      </c>
      <c r="C615" s="832" t="s">
        <v>1389</v>
      </c>
      <c r="D615" s="833" t="s">
        <v>2163</v>
      </c>
      <c r="E615" s="834" t="s">
        <v>1416</v>
      </c>
      <c r="F615" s="832" t="s">
        <v>1384</v>
      </c>
      <c r="G615" s="832" t="s">
        <v>1456</v>
      </c>
      <c r="H615" s="832" t="s">
        <v>579</v>
      </c>
      <c r="I615" s="832" t="s">
        <v>1731</v>
      </c>
      <c r="J615" s="832" t="s">
        <v>1493</v>
      </c>
      <c r="K615" s="832" t="s">
        <v>1732</v>
      </c>
      <c r="L615" s="835">
        <v>50.32</v>
      </c>
      <c r="M615" s="835">
        <v>150.96</v>
      </c>
      <c r="N615" s="832">
        <v>3</v>
      </c>
      <c r="O615" s="836">
        <v>2</v>
      </c>
      <c r="P615" s="835">
        <v>100.64</v>
      </c>
      <c r="Q615" s="837">
        <v>0.66666666666666663</v>
      </c>
      <c r="R615" s="832">
        <v>2</v>
      </c>
      <c r="S615" s="837">
        <v>0.66666666666666663</v>
      </c>
      <c r="T615" s="836">
        <v>1</v>
      </c>
      <c r="U615" s="838">
        <v>0.5</v>
      </c>
    </row>
    <row r="616" spans="1:21" ht="14.4" customHeight="1" x14ac:dyDescent="0.3">
      <c r="A616" s="831">
        <v>31</v>
      </c>
      <c r="B616" s="832" t="s">
        <v>1383</v>
      </c>
      <c r="C616" s="832" t="s">
        <v>1389</v>
      </c>
      <c r="D616" s="833" t="s">
        <v>2163</v>
      </c>
      <c r="E616" s="834" t="s">
        <v>1416</v>
      </c>
      <c r="F616" s="832" t="s">
        <v>1384</v>
      </c>
      <c r="G616" s="832" t="s">
        <v>1456</v>
      </c>
      <c r="H616" s="832" t="s">
        <v>579</v>
      </c>
      <c r="I616" s="832" t="s">
        <v>1800</v>
      </c>
      <c r="J616" s="832" t="s">
        <v>1458</v>
      </c>
      <c r="K616" s="832" t="s">
        <v>1801</v>
      </c>
      <c r="L616" s="835">
        <v>66.63</v>
      </c>
      <c r="M616" s="835">
        <v>66.63</v>
      </c>
      <c r="N616" s="832">
        <v>1</v>
      </c>
      <c r="O616" s="836">
        <v>0.5</v>
      </c>
      <c r="P616" s="835">
        <v>66.63</v>
      </c>
      <c r="Q616" s="837">
        <v>1</v>
      </c>
      <c r="R616" s="832">
        <v>1</v>
      </c>
      <c r="S616" s="837">
        <v>1</v>
      </c>
      <c r="T616" s="836">
        <v>0.5</v>
      </c>
      <c r="U616" s="838">
        <v>1</v>
      </c>
    </row>
    <row r="617" spans="1:21" ht="14.4" customHeight="1" x14ac:dyDescent="0.3">
      <c r="A617" s="831">
        <v>31</v>
      </c>
      <c r="B617" s="832" t="s">
        <v>1383</v>
      </c>
      <c r="C617" s="832" t="s">
        <v>1389</v>
      </c>
      <c r="D617" s="833" t="s">
        <v>2163</v>
      </c>
      <c r="E617" s="834" t="s">
        <v>1416</v>
      </c>
      <c r="F617" s="832" t="s">
        <v>1384</v>
      </c>
      <c r="G617" s="832" t="s">
        <v>1456</v>
      </c>
      <c r="H617" s="832" t="s">
        <v>579</v>
      </c>
      <c r="I617" s="832" t="s">
        <v>1492</v>
      </c>
      <c r="J617" s="832" t="s">
        <v>1493</v>
      </c>
      <c r="K617" s="832" t="s">
        <v>1494</v>
      </c>
      <c r="L617" s="835">
        <v>50.32</v>
      </c>
      <c r="M617" s="835">
        <v>1207.68</v>
      </c>
      <c r="N617" s="832">
        <v>24</v>
      </c>
      <c r="O617" s="836">
        <v>16.5</v>
      </c>
      <c r="P617" s="835">
        <v>704.48000000000013</v>
      </c>
      <c r="Q617" s="837">
        <v>0.58333333333333337</v>
      </c>
      <c r="R617" s="832">
        <v>14</v>
      </c>
      <c r="S617" s="837">
        <v>0.58333333333333337</v>
      </c>
      <c r="T617" s="836">
        <v>9</v>
      </c>
      <c r="U617" s="838">
        <v>0.54545454545454541</v>
      </c>
    </row>
    <row r="618" spans="1:21" ht="14.4" customHeight="1" x14ac:dyDescent="0.3">
      <c r="A618" s="831">
        <v>31</v>
      </c>
      <c r="B618" s="832" t="s">
        <v>1383</v>
      </c>
      <c r="C618" s="832" t="s">
        <v>1389</v>
      </c>
      <c r="D618" s="833" t="s">
        <v>2163</v>
      </c>
      <c r="E618" s="834" t="s">
        <v>1416</v>
      </c>
      <c r="F618" s="832" t="s">
        <v>1384</v>
      </c>
      <c r="G618" s="832" t="s">
        <v>1460</v>
      </c>
      <c r="H618" s="832" t="s">
        <v>609</v>
      </c>
      <c r="I618" s="832" t="s">
        <v>1239</v>
      </c>
      <c r="J618" s="832" t="s">
        <v>1240</v>
      </c>
      <c r="K618" s="832" t="s">
        <v>1241</v>
      </c>
      <c r="L618" s="835">
        <v>149.52000000000001</v>
      </c>
      <c r="M618" s="835">
        <v>149.52000000000001</v>
      </c>
      <c r="N618" s="832">
        <v>1</v>
      </c>
      <c r="O618" s="836">
        <v>1</v>
      </c>
      <c r="P618" s="835">
        <v>149.52000000000001</v>
      </c>
      <c r="Q618" s="837">
        <v>1</v>
      </c>
      <c r="R618" s="832">
        <v>1</v>
      </c>
      <c r="S618" s="837">
        <v>1</v>
      </c>
      <c r="T618" s="836">
        <v>1</v>
      </c>
      <c r="U618" s="838">
        <v>1</v>
      </c>
    </row>
    <row r="619" spans="1:21" ht="14.4" customHeight="1" x14ac:dyDescent="0.3">
      <c r="A619" s="831">
        <v>31</v>
      </c>
      <c r="B619" s="832" t="s">
        <v>1383</v>
      </c>
      <c r="C619" s="832" t="s">
        <v>1389</v>
      </c>
      <c r="D619" s="833" t="s">
        <v>2163</v>
      </c>
      <c r="E619" s="834" t="s">
        <v>1416</v>
      </c>
      <c r="F619" s="832" t="s">
        <v>1384</v>
      </c>
      <c r="G619" s="832" t="s">
        <v>1460</v>
      </c>
      <c r="H619" s="832" t="s">
        <v>579</v>
      </c>
      <c r="I619" s="832" t="s">
        <v>1840</v>
      </c>
      <c r="J619" s="832" t="s">
        <v>888</v>
      </c>
      <c r="K619" s="832" t="s">
        <v>1701</v>
      </c>
      <c r="L619" s="835">
        <v>154.36000000000001</v>
      </c>
      <c r="M619" s="835">
        <v>154.36000000000001</v>
      </c>
      <c r="N619" s="832">
        <v>1</v>
      </c>
      <c r="O619" s="836">
        <v>0.5</v>
      </c>
      <c r="P619" s="835"/>
      <c r="Q619" s="837">
        <v>0</v>
      </c>
      <c r="R619" s="832"/>
      <c r="S619" s="837">
        <v>0</v>
      </c>
      <c r="T619" s="836"/>
      <c r="U619" s="838">
        <v>0</v>
      </c>
    </row>
    <row r="620" spans="1:21" ht="14.4" customHeight="1" x14ac:dyDescent="0.3">
      <c r="A620" s="831">
        <v>31</v>
      </c>
      <c r="B620" s="832" t="s">
        <v>1383</v>
      </c>
      <c r="C620" s="832" t="s">
        <v>1389</v>
      </c>
      <c r="D620" s="833" t="s">
        <v>2163</v>
      </c>
      <c r="E620" s="834" t="s">
        <v>1416</v>
      </c>
      <c r="F620" s="832" t="s">
        <v>1384</v>
      </c>
      <c r="G620" s="832" t="s">
        <v>1460</v>
      </c>
      <c r="H620" s="832" t="s">
        <v>579</v>
      </c>
      <c r="I620" s="832" t="s">
        <v>2120</v>
      </c>
      <c r="J620" s="832" t="s">
        <v>888</v>
      </c>
      <c r="K620" s="832" t="s">
        <v>1701</v>
      </c>
      <c r="L620" s="835">
        <v>154.36000000000001</v>
      </c>
      <c r="M620" s="835">
        <v>154.36000000000001</v>
      </c>
      <c r="N620" s="832">
        <v>1</v>
      </c>
      <c r="O620" s="836">
        <v>1</v>
      </c>
      <c r="P620" s="835">
        <v>154.36000000000001</v>
      </c>
      <c r="Q620" s="837">
        <v>1</v>
      </c>
      <c r="R620" s="832">
        <v>1</v>
      </c>
      <c r="S620" s="837">
        <v>1</v>
      </c>
      <c r="T620" s="836">
        <v>1</v>
      </c>
      <c r="U620" s="838">
        <v>1</v>
      </c>
    </row>
    <row r="621" spans="1:21" ht="14.4" customHeight="1" x14ac:dyDescent="0.3">
      <c r="A621" s="831">
        <v>31</v>
      </c>
      <c r="B621" s="832" t="s">
        <v>1383</v>
      </c>
      <c r="C621" s="832" t="s">
        <v>1389</v>
      </c>
      <c r="D621" s="833" t="s">
        <v>2163</v>
      </c>
      <c r="E621" s="834" t="s">
        <v>1416</v>
      </c>
      <c r="F621" s="832" t="s">
        <v>1384</v>
      </c>
      <c r="G621" s="832" t="s">
        <v>1461</v>
      </c>
      <c r="H621" s="832" t="s">
        <v>579</v>
      </c>
      <c r="I621" s="832" t="s">
        <v>1462</v>
      </c>
      <c r="J621" s="832" t="s">
        <v>614</v>
      </c>
      <c r="K621" s="832" t="s">
        <v>1463</v>
      </c>
      <c r="L621" s="835">
        <v>0</v>
      </c>
      <c r="M621" s="835">
        <v>0</v>
      </c>
      <c r="N621" s="832">
        <v>8</v>
      </c>
      <c r="O621" s="836">
        <v>6.5</v>
      </c>
      <c r="P621" s="835">
        <v>0</v>
      </c>
      <c r="Q621" s="837"/>
      <c r="R621" s="832">
        <v>7</v>
      </c>
      <c r="S621" s="837">
        <v>0.875</v>
      </c>
      <c r="T621" s="836">
        <v>6</v>
      </c>
      <c r="U621" s="838">
        <v>0.92307692307692313</v>
      </c>
    </row>
    <row r="622" spans="1:21" ht="14.4" customHeight="1" x14ac:dyDescent="0.3">
      <c r="A622" s="831">
        <v>31</v>
      </c>
      <c r="B622" s="832" t="s">
        <v>1383</v>
      </c>
      <c r="C622" s="832" t="s">
        <v>1389</v>
      </c>
      <c r="D622" s="833" t="s">
        <v>2163</v>
      </c>
      <c r="E622" s="834" t="s">
        <v>1416</v>
      </c>
      <c r="F622" s="832" t="s">
        <v>1384</v>
      </c>
      <c r="G622" s="832" t="s">
        <v>1461</v>
      </c>
      <c r="H622" s="832" t="s">
        <v>579</v>
      </c>
      <c r="I622" s="832" t="s">
        <v>1788</v>
      </c>
      <c r="J622" s="832" t="s">
        <v>614</v>
      </c>
      <c r="K622" s="832" t="s">
        <v>1789</v>
      </c>
      <c r="L622" s="835">
        <v>0</v>
      </c>
      <c r="M622" s="835">
        <v>0</v>
      </c>
      <c r="N622" s="832">
        <v>1</v>
      </c>
      <c r="O622" s="836">
        <v>0.5</v>
      </c>
      <c r="P622" s="835">
        <v>0</v>
      </c>
      <c r="Q622" s="837"/>
      <c r="R622" s="832">
        <v>1</v>
      </c>
      <c r="S622" s="837">
        <v>1</v>
      </c>
      <c r="T622" s="836">
        <v>0.5</v>
      </c>
      <c r="U622" s="838">
        <v>1</v>
      </c>
    </row>
    <row r="623" spans="1:21" ht="14.4" customHeight="1" x14ac:dyDescent="0.3">
      <c r="A623" s="831">
        <v>31</v>
      </c>
      <c r="B623" s="832" t="s">
        <v>1383</v>
      </c>
      <c r="C623" s="832" t="s">
        <v>1389</v>
      </c>
      <c r="D623" s="833" t="s">
        <v>2163</v>
      </c>
      <c r="E623" s="834" t="s">
        <v>1416</v>
      </c>
      <c r="F623" s="832" t="s">
        <v>1386</v>
      </c>
      <c r="G623" s="832" t="s">
        <v>1423</v>
      </c>
      <c r="H623" s="832" t="s">
        <v>579</v>
      </c>
      <c r="I623" s="832" t="s">
        <v>1424</v>
      </c>
      <c r="J623" s="832" t="s">
        <v>1425</v>
      </c>
      <c r="K623" s="832" t="s">
        <v>1426</v>
      </c>
      <c r="L623" s="835">
        <v>35.130000000000003</v>
      </c>
      <c r="M623" s="835">
        <v>9520.2300000000196</v>
      </c>
      <c r="N623" s="832">
        <v>271</v>
      </c>
      <c r="O623" s="836">
        <v>132</v>
      </c>
      <c r="P623" s="835">
        <v>9028.4100000000199</v>
      </c>
      <c r="Q623" s="837">
        <v>0.94833948339483409</v>
      </c>
      <c r="R623" s="832">
        <v>257</v>
      </c>
      <c r="S623" s="837">
        <v>0.94833948339483398</v>
      </c>
      <c r="T623" s="836">
        <v>127</v>
      </c>
      <c r="U623" s="838">
        <v>0.96212121212121215</v>
      </c>
    </row>
    <row r="624" spans="1:21" ht="14.4" customHeight="1" x14ac:dyDescent="0.3">
      <c r="A624" s="831">
        <v>31</v>
      </c>
      <c r="B624" s="832" t="s">
        <v>1383</v>
      </c>
      <c r="C624" s="832" t="s">
        <v>1389</v>
      </c>
      <c r="D624" s="833" t="s">
        <v>2163</v>
      </c>
      <c r="E624" s="834" t="s">
        <v>1416</v>
      </c>
      <c r="F624" s="832" t="s">
        <v>1386</v>
      </c>
      <c r="G624" s="832" t="s">
        <v>1423</v>
      </c>
      <c r="H624" s="832" t="s">
        <v>579</v>
      </c>
      <c r="I624" s="832" t="s">
        <v>1641</v>
      </c>
      <c r="J624" s="832" t="s">
        <v>1425</v>
      </c>
      <c r="K624" s="832" t="s">
        <v>1642</v>
      </c>
      <c r="L624" s="835">
        <v>24.77</v>
      </c>
      <c r="M624" s="835">
        <v>173.39000000000001</v>
      </c>
      <c r="N624" s="832">
        <v>7</v>
      </c>
      <c r="O624" s="836">
        <v>7</v>
      </c>
      <c r="P624" s="835">
        <v>148.62</v>
      </c>
      <c r="Q624" s="837">
        <v>0.8571428571428571</v>
      </c>
      <c r="R624" s="832">
        <v>6</v>
      </c>
      <c r="S624" s="837">
        <v>0.8571428571428571</v>
      </c>
      <c r="T624" s="836">
        <v>6</v>
      </c>
      <c r="U624" s="838">
        <v>0.8571428571428571</v>
      </c>
    </row>
    <row r="625" spans="1:21" ht="14.4" customHeight="1" x14ac:dyDescent="0.3">
      <c r="A625" s="831">
        <v>31</v>
      </c>
      <c r="B625" s="832" t="s">
        <v>1383</v>
      </c>
      <c r="C625" s="832" t="s">
        <v>1389</v>
      </c>
      <c r="D625" s="833" t="s">
        <v>2163</v>
      </c>
      <c r="E625" s="834" t="s">
        <v>1416</v>
      </c>
      <c r="F625" s="832" t="s">
        <v>1386</v>
      </c>
      <c r="G625" s="832" t="s">
        <v>1843</v>
      </c>
      <c r="H625" s="832" t="s">
        <v>579</v>
      </c>
      <c r="I625" s="832" t="s">
        <v>2121</v>
      </c>
      <c r="J625" s="832" t="s">
        <v>2122</v>
      </c>
      <c r="K625" s="832" t="s">
        <v>2123</v>
      </c>
      <c r="L625" s="835">
        <v>410</v>
      </c>
      <c r="M625" s="835">
        <v>410</v>
      </c>
      <c r="N625" s="832">
        <v>1</v>
      </c>
      <c r="O625" s="836">
        <v>1</v>
      </c>
      <c r="P625" s="835">
        <v>410</v>
      </c>
      <c r="Q625" s="837">
        <v>1</v>
      </c>
      <c r="R625" s="832">
        <v>1</v>
      </c>
      <c r="S625" s="837">
        <v>1</v>
      </c>
      <c r="T625" s="836">
        <v>1</v>
      </c>
      <c r="U625" s="838">
        <v>1</v>
      </c>
    </row>
    <row r="626" spans="1:21" ht="14.4" customHeight="1" x14ac:dyDescent="0.3">
      <c r="A626" s="831">
        <v>31</v>
      </c>
      <c r="B626" s="832" t="s">
        <v>1383</v>
      </c>
      <c r="C626" s="832" t="s">
        <v>1389</v>
      </c>
      <c r="D626" s="833" t="s">
        <v>2163</v>
      </c>
      <c r="E626" s="834" t="s">
        <v>1416</v>
      </c>
      <c r="F626" s="832" t="s">
        <v>1386</v>
      </c>
      <c r="G626" s="832" t="s">
        <v>1427</v>
      </c>
      <c r="H626" s="832" t="s">
        <v>579</v>
      </c>
      <c r="I626" s="832" t="s">
        <v>1464</v>
      </c>
      <c r="J626" s="832" t="s">
        <v>1465</v>
      </c>
      <c r="K626" s="832" t="s">
        <v>1466</v>
      </c>
      <c r="L626" s="835">
        <v>3000</v>
      </c>
      <c r="M626" s="835">
        <v>3000</v>
      </c>
      <c r="N626" s="832">
        <v>1</v>
      </c>
      <c r="O626" s="836">
        <v>1</v>
      </c>
      <c r="P626" s="835">
        <v>3000</v>
      </c>
      <c r="Q626" s="837">
        <v>1</v>
      </c>
      <c r="R626" s="832">
        <v>1</v>
      </c>
      <c r="S626" s="837">
        <v>1</v>
      </c>
      <c r="T626" s="836">
        <v>1</v>
      </c>
      <c r="U626" s="838">
        <v>1</v>
      </c>
    </row>
    <row r="627" spans="1:21" ht="14.4" customHeight="1" x14ac:dyDescent="0.3">
      <c r="A627" s="831">
        <v>31</v>
      </c>
      <c r="B627" s="832" t="s">
        <v>1383</v>
      </c>
      <c r="C627" s="832" t="s">
        <v>1389</v>
      </c>
      <c r="D627" s="833" t="s">
        <v>2163</v>
      </c>
      <c r="E627" s="834" t="s">
        <v>1416</v>
      </c>
      <c r="F627" s="832" t="s">
        <v>1386</v>
      </c>
      <c r="G627" s="832" t="s">
        <v>1427</v>
      </c>
      <c r="H627" s="832" t="s">
        <v>579</v>
      </c>
      <c r="I627" s="832" t="s">
        <v>1467</v>
      </c>
      <c r="J627" s="832" t="s">
        <v>1468</v>
      </c>
      <c r="K627" s="832" t="s">
        <v>1469</v>
      </c>
      <c r="L627" s="835">
        <v>199.5</v>
      </c>
      <c r="M627" s="835">
        <v>199.5</v>
      </c>
      <c r="N627" s="832">
        <v>1</v>
      </c>
      <c r="O627" s="836">
        <v>1</v>
      </c>
      <c r="P627" s="835">
        <v>199.5</v>
      </c>
      <c r="Q627" s="837">
        <v>1</v>
      </c>
      <c r="R627" s="832">
        <v>1</v>
      </c>
      <c r="S627" s="837">
        <v>1</v>
      </c>
      <c r="T627" s="836">
        <v>1</v>
      </c>
      <c r="U627" s="838">
        <v>1</v>
      </c>
    </row>
    <row r="628" spans="1:21" ht="14.4" customHeight="1" x14ac:dyDescent="0.3">
      <c r="A628" s="831">
        <v>31</v>
      </c>
      <c r="B628" s="832" t="s">
        <v>1383</v>
      </c>
      <c r="C628" s="832" t="s">
        <v>1389</v>
      </c>
      <c r="D628" s="833" t="s">
        <v>2163</v>
      </c>
      <c r="E628" s="834" t="s">
        <v>1416</v>
      </c>
      <c r="F628" s="832" t="s">
        <v>1386</v>
      </c>
      <c r="G628" s="832" t="s">
        <v>1427</v>
      </c>
      <c r="H628" s="832" t="s">
        <v>579</v>
      </c>
      <c r="I628" s="832" t="s">
        <v>1428</v>
      </c>
      <c r="J628" s="832" t="s">
        <v>1429</v>
      </c>
      <c r="K628" s="832" t="s">
        <v>1430</v>
      </c>
      <c r="L628" s="835">
        <v>492.18</v>
      </c>
      <c r="M628" s="835">
        <v>6890.5200000000013</v>
      </c>
      <c r="N628" s="832">
        <v>14</v>
      </c>
      <c r="O628" s="836">
        <v>14</v>
      </c>
      <c r="P628" s="835">
        <v>6890.5200000000013</v>
      </c>
      <c r="Q628" s="837">
        <v>1</v>
      </c>
      <c r="R628" s="832">
        <v>14</v>
      </c>
      <c r="S628" s="837">
        <v>1</v>
      </c>
      <c r="T628" s="836">
        <v>14</v>
      </c>
      <c r="U628" s="838">
        <v>1</v>
      </c>
    </row>
    <row r="629" spans="1:21" ht="14.4" customHeight="1" x14ac:dyDescent="0.3">
      <c r="A629" s="831">
        <v>31</v>
      </c>
      <c r="B629" s="832" t="s">
        <v>1383</v>
      </c>
      <c r="C629" s="832" t="s">
        <v>1389</v>
      </c>
      <c r="D629" s="833" t="s">
        <v>2163</v>
      </c>
      <c r="E629" s="834" t="s">
        <v>1416</v>
      </c>
      <c r="F629" s="832" t="s">
        <v>1386</v>
      </c>
      <c r="G629" s="832" t="s">
        <v>1427</v>
      </c>
      <c r="H629" s="832" t="s">
        <v>579</v>
      </c>
      <c r="I629" s="832" t="s">
        <v>2083</v>
      </c>
      <c r="J629" s="832" t="s">
        <v>2084</v>
      </c>
      <c r="K629" s="832" t="s">
        <v>2085</v>
      </c>
      <c r="L629" s="835">
        <v>347.81</v>
      </c>
      <c r="M629" s="835">
        <v>347.81</v>
      </c>
      <c r="N629" s="832">
        <v>1</v>
      </c>
      <c r="O629" s="836">
        <v>1</v>
      </c>
      <c r="P629" s="835">
        <v>347.81</v>
      </c>
      <c r="Q629" s="837">
        <v>1</v>
      </c>
      <c r="R629" s="832">
        <v>1</v>
      </c>
      <c r="S629" s="837">
        <v>1</v>
      </c>
      <c r="T629" s="836">
        <v>1</v>
      </c>
      <c r="U629" s="838">
        <v>1</v>
      </c>
    </row>
    <row r="630" spans="1:21" ht="14.4" customHeight="1" x14ac:dyDescent="0.3">
      <c r="A630" s="831">
        <v>31</v>
      </c>
      <c r="B630" s="832" t="s">
        <v>1383</v>
      </c>
      <c r="C630" s="832" t="s">
        <v>1389</v>
      </c>
      <c r="D630" s="833" t="s">
        <v>2163</v>
      </c>
      <c r="E630" s="834" t="s">
        <v>1416</v>
      </c>
      <c r="F630" s="832" t="s">
        <v>1386</v>
      </c>
      <c r="G630" s="832" t="s">
        <v>1427</v>
      </c>
      <c r="H630" s="832" t="s">
        <v>579</v>
      </c>
      <c r="I630" s="832" t="s">
        <v>1645</v>
      </c>
      <c r="J630" s="832" t="s">
        <v>1646</v>
      </c>
      <c r="K630" s="832" t="s">
        <v>1647</v>
      </c>
      <c r="L630" s="835">
        <v>2296.87</v>
      </c>
      <c r="M630" s="835">
        <v>2296.87</v>
      </c>
      <c r="N630" s="832">
        <v>1</v>
      </c>
      <c r="O630" s="836">
        <v>1</v>
      </c>
      <c r="P630" s="835">
        <v>2296.87</v>
      </c>
      <c r="Q630" s="837">
        <v>1</v>
      </c>
      <c r="R630" s="832">
        <v>1</v>
      </c>
      <c r="S630" s="837">
        <v>1</v>
      </c>
      <c r="T630" s="836">
        <v>1</v>
      </c>
      <c r="U630" s="838">
        <v>1</v>
      </c>
    </row>
    <row r="631" spans="1:21" ht="14.4" customHeight="1" x14ac:dyDescent="0.3">
      <c r="A631" s="831">
        <v>31</v>
      </c>
      <c r="B631" s="832" t="s">
        <v>1383</v>
      </c>
      <c r="C631" s="832" t="s">
        <v>1389</v>
      </c>
      <c r="D631" s="833" t="s">
        <v>2163</v>
      </c>
      <c r="E631" s="834" t="s">
        <v>1416</v>
      </c>
      <c r="F631" s="832" t="s">
        <v>1386</v>
      </c>
      <c r="G631" s="832" t="s">
        <v>1427</v>
      </c>
      <c r="H631" s="832" t="s">
        <v>579</v>
      </c>
      <c r="I631" s="832" t="s">
        <v>1648</v>
      </c>
      <c r="J631" s="832" t="s">
        <v>1649</v>
      </c>
      <c r="K631" s="832" t="s">
        <v>1650</v>
      </c>
      <c r="L631" s="835">
        <v>320.25</v>
      </c>
      <c r="M631" s="835">
        <v>320.25</v>
      </c>
      <c r="N631" s="832">
        <v>1</v>
      </c>
      <c r="O631" s="836">
        <v>1</v>
      </c>
      <c r="P631" s="835">
        <v>320.25</v>
      </c>
      <c r="Q631" s="837">
        <v>1</v>
      </c>
      <c r="R631" s="832">
        <v>1</v>
      </c>
      <c r="S631" s="837">
        <v>1</v>
      </c>
      <c r="T631" s="836">
        <v>1</v>
      </c>
      <c r="U631" s="838">
        <v>1</v>
      </c>
    </row>
    <row r="632" spans="1:21" ht="14.4" customHeight="1" x14ac:dyDescent="0.3">
      <c r="A632" s="831">
        <v>31</v>
      </c>
      <c r="B632" s="832" t="s">
        <v>1383</v>
      </c>
      <c r="C632" s="832" t="s">
        <v>1389</v>
      </c>
      <c r="D632" s="833" t="s">
        <v>2163</v>
      </c>
      <c r="E632" s="834" t="s">
        <v>1416</v>
      </c>
      <c r="F632" s="832" t="s">
        <v>1386</v>
      </c>
      <c r="G632" s="832" t="s">
        <v>1427</v>
      </c>
      <c r="H632" s="832" t="s">
        <v>579</v>
      </c>
      <c r="I632" s="832" t="s">
        <v>1554</v>
      </c>
      <c r="J632" s="832" t="s">
        <v>1555</v>
      </c>
      <c r="K632" s="832" t="s">
        <v>1556</v>
      </c>
      <c r="L632" s="835">
        <v>245.43</v>
      </c>
      <c r="M632" s="835">
        <v>736.29</v>
      </c>
      <c r="N632" s="832">
        <v>3</v>
      </c>
      <c r="O632" s="836">
        <v>3</v>
      </c>
      <c r="P632" s="835">
        <v>736.29</v>
      </c>
      <c r="Q632" s="837">
        <v>1</v>
      </c>
      <c r="R632" s="832">
        <v>3</v>
      </c>
      <c r="S632" s="837">
        <v>1</v>
      </c>
      <c r="T632" s="836">
        <v>3</v>
      </c>
      <c r="U632" s="838">
        <v>1</v>
      </c>
    </row>
    <row r="633" spans="1:21" ht="14.4" customHeight="1" x14ac:dyDescent="0.3">
      <c r="A633" s="831">
        <v>31</v>
      </c>
      <c r="B633" s="832" t="s">
        <v>1383</v>
      </c>
      <c r="C633" s="832" t="s">
        <v>1389</v>
      </c>
      <c r="D633" s="833" t="s">
        <v>2163</v>
      </c>
      <c r="E633" s="834" t="s">
        <v>1416</v>
      </c>
      <c r="F633" s="832" t="s">
        <v>1386</v>
      </c>
      <c r="G633" s="832" t="s">
        <v>1427</v>
      </c>
      <c r="H633" s="832" t="s">
        <v>579</v>
      </c>
      <c r="I633" s="832" t="s">
        <v>1470</v>
      </c>
      <c r="J633" s="832" t="s">
        <v>1471</v>
      </c>
      <c r="K633" s="832" t="s">
        <v>1472</v>
      </c>
      <c r="L633" s="835">
        <v>2202.1999999999998</v>
      </c>
      <c r="M633" s="835">
        <v>2202.1999999999998</v>
      </c>
      <c r="N633" s="832">
        <v>1</v>
      </c>
      <c r="O633" s="836">
        <v>1</v>
      </c>
      <c r="P633" s="835"/>
      <c r="Q633" s="837">
        <v>0</v>
      </c>
      <c r="R633" s="832"/>
      <c r="S633" s="837">
        <v>0</v>
      </c>
      <c r="T633" s="836"/>
      <c r="U633" s="838">
        <v>0</v>
      </c>
    </row>
    <row r="634" spans="1:21" ht="14.4" customHeight="1" x14ac:dyDescent="0.3">
      <c r="A634" s="831">
        <v>31</v>
      </c>
      <c r="B634" s="832" t="s">
        <v>1383</v>
      </c>
      <c r="C634" s="832" t="s">
        <v>1389</v>
      </c>
      <c r="D634" s="833" t="s">
        <v>2163</v>
      </c>
      <c r="E634" s="834" t="s">
        <v>1416</v>
      </c>
      <c r="F634" s="832" t="s">
        <v>1386</v>
      </c>
      <c r="G634" s="832" t="s">
        <v>1427</v>
      </c>
      <c r="H634" s="832" t="s">
        <v>579</v>
      </c>
      <c r="I634" s="832" t="s">
        <v>1515</v>
      </c>
      <c r="J634" s="832" t="s">
        <v>1477</v>
      </c>
      <c r="K634" s="832" t="s">
        <v>1516</v>
      </c>
      <c r="L634" s="835">
        <v>58.5</v>
      </c>
      <c r="M634" s="835">
        <v>58.5</v>
      </c>
      <c r="N634" s="832">
        <v>1</v>
      </c>
      <c r="O634" s="836">
        <v>1</v>
      </c>
      <c r="P634" s="835">
        <v>58.5</v>
      </c>
      <c r="Q634" s="837">
        <v>1</v>
      </c>
      <c r="R634" s="832">
        <v>1</v>
      </c>
      <c r="S634" s="837">
        <v>1</v>
      </c>
      <c r="T634" s="836">
        <v>1</v>
      </c>
      <c r="U634" s="838">
        <v>1</v>
      </c>
    </row>
    <row r="635" spans="1:21" ht="14.4" customHeight="1" x14ac:dyDescent="0.3">
      <c r="A635" s="831">
        <v>31</v>
      </c>
      <c r="B635" s="832" t="s">
        <v>1383</v>
      </c>
      <c r="C635" s="832" t="s">
        <v>1389</v>
      </c>
      <c r="D635" s="833" t="s">
        <v>2163</v>
      </c>
      <c r="E635" s="834" t="s">
        <v>1416</v>
      </c>
      <c r="F635" s="832" t="s">
        <v>1386</v>
      </c>
      <c r="G635" s="832" t="s">
        <v>1427</v>
      </c>
      <c r="H635" s="832" t="s">
        <v>579</v>
      </c>
      <c r="I635" s="832" t="s">
        <v>1473</v>
      </c>
      <c r="J635" s="832" t="s">
        <v>1474</v>
      </c>
      <c r="K635" s="832" t="s">
        <v>1475</v>
      </c>
      <c r="L635" s="835">
        <v>971.25</v>
      </c>
      <c r="M635" s="835">
        <v>5827.5</v>
      </c>
      <c r="N635" s="832">
        <v>6</v>
      </c>
      <c r="O635" s="836">
        <v>6</v>
      </c>
      <c r="P635" s="835">
        <v>5827.5</v>
      </c>
      <c r="Q635" s="837">
        <v>1</v>
      </c>
      <c r="R635" s="832">
        <v>6</v>
      </c>
      <c r="S635" s="837">
        <v>1</v>
      </c>
      <c r="T635" s="836">
        <v>6</v>
      </c>
      <c r="U635" s="838">
        <v>1</v>
      </c>
    </row>
    <row r="636" spans="1:21" ht="14.4" customHeight="1" x14ac:dyDescent="0.3">
      <c r="A636" s="831">
        <v>31</v>
      </c>
      <c r="B636" s="832" t="s">
        <v>1383</v>
      </c>
      <c r="C636" s="832" t="s">
        <v>1389</v>
      </c>
      <c r="D636" s="833" t="s">
        <v>2163</v>
      </c>
      <c r="E636" s="834" t="s">
        <v>1416</v>
      </c>
      <c r="F636" s="832" t="s">
        <v>1386</v>
      </c>
      <c r="G636" s="832" t="s">
        <v>1427</v>
      </c>
      <c r="H636" s="832" t="s">
        <v>579</v>
      </c>
      <c r="I636" s="832" t="s">
        <v>1654</v>
      </c>
      <c r="J636" s="832" t="s">
        <v>1655</v>
      </c>
      <c r="K636" s="832" t="s">
        <v>1656</v>
      </c>
      <c r="L636" s="835">
        <v>250</v>
      </c>
      <c r="M636" s="835">
        <v>500</v>
      </c>
      <c r="N636" s="832">
        <v>2</v>
      </c>
      <c r="O636" s="836">
        <v>2</v>
      </c>
      <c r="P636" s="835">
        <v>500</v>
      </c>
      <c r="Q636" s="837">
        <v>1</v>
      </c>
      <c r="R636" s="832">
        <v>2</v>
      </c>
      <c r="S636" s="837">
        <v>1</v>
      </c>
      <c r="T636" s="836">
        <v>2</v>
      </c>
      <c r="U636" s="838">
        <v>1</v>
      </c>
    </row>
    <row r="637" spans="1:21" ht="14.4" customHeight="1" x14ac:dyDescent="0.3">
      <c r="A637" s="831">
        <v>31</v>
      </c>
      <c r="B637" s="832" t="s">
        <v>1383</v>
      </c>
      <c r="C637" s="832" t="s">
        <v>1389</v>
      </c>
      <c r="D637" s="833" t="s">
        <v>2163</v>
      </c>
      <c r="E637" s="834" t="s">
        <v>1416</v>
      </c>
      <c r="F637" s="832" t="s">
        <v>1386</v>
      </c>
      <c r="G637" s="832" t="s">
        <v>1427</v>
      </c>
      <c r="H637" s="832" t="s">
        <v>579</v>
      </c>
      <c r="I637" s="832" t="s">
        <v>1560</v>
      </c>
      <c r="J637" s="832" t="s">
        <v>1561</v>
      </c>
      <c r="K637" s="832" t="s">
        <v>1562</v>
      </c>
      <c r="L637" s="835">
        <v>349.12</v>
      </c>
      <c r="M637" s="835">
        <v>349.12</v>
      </c>
      <c r="N637" s="832">
        <v>1</v>
      </c>
      <c r="O637" s="836">
        <v>1</v>
      </c>
      <c r="P637" s="835">
        <v>349.12</v>
      </c>
      <c r="Q637" s="837">
        <v>1</v>
      </c>
      <c r="R637" s="832">
        <v>1</v>
      </c>
      <c r="S637" s="837">
        <v>1</v>
      </c>
      <c r="T637" s="836">
        <v>1</v>
      </c>
      <c r="U637" s="838">
        <v>1</v>
      </c>
    </row>
    <row r="638" spans="1:21" ht="14.4" customHeight="1" x14ac:dyDescent="0.3">
      <c r="A638" s="831">
        <v>31</v>
      </c>
      <c r="B638" s="832" t="s">
        <v>1383</v>
      </c>
      <c r="C638" s="832" t="s">
        <v>1389</v>
      </c>
      <c r="D638" s="833" t="s">
        <v>2163</v>
      </c>
      <c r="E638" s="834" t="s">
        <v>1416</v>
      </c>
      <c r="F638" s="832" t="s">
        <v>1386</v>
      </c>
      <c r="G638" s="832" t="s">
        <v>1427</v>
      </c>
      <c r="H638" s="832" t="s">
        <v>579</v>
      </c>
      <c r="I638" s="832" t="s">
        <v>1563</v>
      </c>
      <c r="J638" s="832" t="s">
        <v>1564</v>
      </c>
      <c r="K638" s="832" t="s">
        <v>1565</v>
      </c>
      <c r="L638" s="835">
        <v>350</v>
      </c>
      <c r="M638" s="835">
        <v>1750</v>
      </c>
      <c r="N638" s="832">
        <v>5</v>
      </c>
      <c r="O638" s="836">
        <v>5</v>
      </c>
      <c r="P638" s="835">
        <v>1750</v>
      </c>
      <c r="Q638" s="837">
        <v>1</v>
      </c>
      <c r="R638" s="832">
        <v>5</v>
      </c>
      <c r="S638" s="837">
        <v>1</v>
      </c>
      <c r="T638" s="836">
        <v>5</v>
      </c>
      <c r="U638" s="838">
        <v>1</v>
      </c>
    </row>
    <row r="639" spans="1:21" ht="14.4" customHeight="1" x14ac:dyDescent="0.3">
      <c r="A639" s="831">
        <v>31</v>
      </c>
      <c r="B639" s="832" t="s">
        <v>1383</v>
      </c>
      <c r="C639" s="832" t="s">
        <v>1389</v>
      </c>
      <c r="D639" s="833" t="s">
        <v>2163</v>
      </c>
      <c r="E639" s="834" t="s">
        <v>1416</v>
      </c>
      <c r="F639" s="832" t="s">
        <v>1386</v>
      </c>
      <c r="G639" s="832" t="s">
        <v>1427</v>
      </c>
      <c r="H639" s="832" t="s">
        <v>579</v>
      </c>
      <c r="I639" s="832" t="s">
        <v>1476</v>
      </c>
      <c r="J639" s="832" t="s">
        <v>1477</v>
      </c>
      <c r="K639" s="832" t="s">
        <v>1478</v>
      </c>
      <c r="L639" s="835">
        <v>58.5</v>
      </c>
      <c r="M639" s="835">
        <v>58.5</v>
      </c>
      <c r="N639" s="832">
        <v>1</v>
      </c>
      <c r="O639" s="836">
        <v>1</v>
      </c>
      <c r="P639" s="835">
        <v>58.5</v>
      </c>
      <c r="Q639" s="837">
        <v>1</v>
      </c>
      <c r="R639" s="832">
        <v>1</v>
      </c>
      <c r="S639" s="837">
        <v>1</v>
      </c>
      <c r="T639" s="836">
        <v>1</v>
      </c>
      <c r="U639" s="838">
        <v>1</v>
      </c>
    </row>
    <row r="640" spans="1:21" ht="14.4" customHeight="1" x14ac:dyDescent="0.3">
      <c r="A640" s="831">
        <v>31</v>
      </c>
      <c r="B640" s="832" t="s">
        <v>1383</v>
      </c>
      <c r="C640" s="832" t="s">
        <v>1389</v>
      </c>
      <c r="D640" s="833" t="s">
        <v>2163</v>
      </c>
      <c r="E640" s="834" t="s">
        <v>1416</v>
      </c>
      <c r="F640" s="832" t="s">
        <v>1386</v>
      </c>
      <c r="G640" s="832" t="s">
        <v>1427</v>
      </c>
      <c r="H640" s="832" t="s">
        <v>579</v>
      </c>
      <c r="I640" s="832" t="s">
        <v>2124</v>
      </c>
      <c r="J640" s="832" t="s">
        <v>2125</v>
      </c>
      <c r="K640" s="832" t="s">
        <v>2126</v>
      </c>
      <c r="L640" s="835">
        <v>1600</v>
      </c>
      <c r="M640" s="835">
        <v>1600</v>
      </c>
      <c r="N640" s="832">
        <v>1</v>
      </c>
      <c r="O640" s="836">
        <v>1</v>
      </c>
      <c r="P640" s="835">
        <v>1600</v>
      </c>
      <c r="Q640" s="837">
        <v>1</v>
      </c>
      <c r="R640" s="832">
        <v>1</v>
      </c>
      <c r="S640" s="837">
        <v>1</v>
      </c>
      <c r="T640" s="836">
        <v>1</v>
      </c>
      <c r="U640" s="838">
        <v>1</v>
      </c>
    </row>
    <row r="641" spans="1:21" ht="14.4" customHeight="1" x14ac:dyDescent="0.3">
      <c r="A641" s="831">
        <v>31</v>
      </c>
      <c r="B641" s="832" t="s">
        <v>1383</v>
      </c>
      <c r="C641" s="832" t="s">
        <v>1389</v>
      </c>
      <c r="D641" s="833" t="s">
        <v>2163</v>
      </c>
      <c r="E641" s="834" t="s">
        <v>1416</v>
      </c>
      <c r="F641" s="832" t="s">
        <v>1386</v>
      </c>
      <c r="G641" s="832" t="s">
        <v>1427</v>
      </c>
      <c r="H641" s="832" t="s">
        <v>579</v>
      </c>
      <c r="I641" s="832" t="s">
        <v>1431</v>
      </c>
      <c r="J641" s="832" t="s">
        <v>1432</v>
      </c>
      <c r="K641" s="832" t="s">
        <v>1433</v>
      </c>
      <c r="L641" s="835">
        <v>1000</v>
      </c>
      <c r="M641" s="835">
        <v>2000</v>
      </c>
      <c r="N641" s="832">
        <v>2</v>
      </c>
      <c r="O641" s="836">
        <v>2</v>
      </c>
      <c r="P641" s="835">
        <v>2000</v>
      </c>
      <c r="Q641" s="837">
        <v>1</v>
      </c>
      <c r="R641" s="832">
        <v>2</v>
      </c>
      <c r="S641" s="837">
        <v>1</v>
      </c>
      <c r="T641" s="836">
        <v>2</v>
      </c>
      <c r="U641" s="838">
        <v>1</v>
      </c>
    </row>
    <row r="642" spans="1:21" ht="14.4" customHeight="1" x14ac:dyDescent="0.3">
      <c r="A642" s="831">
        <v>31</v>
      </c>
      <c r="B642" s="832" t="s">
        <v>1383</v>
      </c>
      <c r="C642" s="832" t="s">
        <v>1389</v>
      </c>
      <c r="D642" s="833" t="s">
        <v>2163</v>
      </c>
      <c r="E642" s="834" t="s">
        <v>1416</v>
      </c>
      <c r="F642" s="832" t="s">
        <v>1386</v>
      </c>
      <c r="G642" s="832" t="s">
        <v>1427</v>
      </c>
      <c r="H642" s="832" t="s">
        <v>579</v>
      </c>
      <c r="I642" s="832" t="s">
        <v>2127</v>
      </c>
      <c r="J642" s="832" t="s">
        <v>2128</v>
      </c>
      <c r="K642" s="832" t="s">
        <v>2129</v>
      </c>
      <c r="L642" s="835">
        <v>1000</v>
      </c>
      <c r="M642" s="835">
        <v>1000</v>
      </c>
      <c r="N642" s="832">
        <v>1</v>
      </c>
      <c r="O642" s="836">
        <v>1</v>
      </c>
      <c r="P642" s="835">
        <v>1000</v>
      </c>
      <c r="Q642" s="837">
        <v>1</v>
      </c>
      <c r="R642" s="832">
        <v>1</v>
      </c>
      <c r="S642" s="837">
        <v>1</v>
      </c>
      <c r="T642" s="836">
        <v>1</v>
      </c>
      <c r="U642" s="838">
        <v>1</v>
      </c>
    </row>
    <row r="643" spans="1:21" ht="14.4" customHeight="1" x14ac:dyDescent="0.3">
      <c r="A643" s="831">
        <v>31</v>
      </c>
      <c r="B643" s="832" t="s">
        <v>1383</v>
      </c>
      <c r="C643" s="832" t="s">
        <v>1389</v>
      </c>
      <c r="D643" s="833" t="s">
        <v>2163</v>
      </c>
      <c r="E643" s="834" t="s">
        <v>1416</v>
      </c>
      <c r="F643" s="832" t="s">
        <v>1386</v>
      </c>
      <c r="G643" s="832" t="s">
        <v>1427</v>
      </c>
      <c r="H643" s="832" t="s">
        <v>579</v>
      </c>
      <c r="I643" s="832" t="s">
        <v>2130</v>
      </c>
      <c r="J643" s="832" t="s">
        <v>2131</v>
      </c>
      <c r="K643" s="832" t="s">
        <v>2132</v>
      </c>
      <c r="L643" s="835">
        <v>690</v>
      </c>
      <c r="M643" s="835">
        <v>690</v>
      </c>
      <c r="N643" s="832">
        <v>1</v>
      </c>
      <c r="O643" s="836">
        <v>1</v>
      </c>
      <c r="P643" s="835">
        <v>690</v>
      </c>
      <c r="Q643" s="837">
        <v>1</v>
      </c>
      <c r="R643" s="832">
        <v>1</v>
      </c>
      <c r="S643" s="837">
        <v>1</v>
      </c>
      <c r="T643" s="836">
        <v>1</v>
      </c>
      <c r="U643" s="838">
        <v>1</v>
      </c>
    </row>
    <row r="644" spans="1:21" ht="14.4" customHeight="1" x14ac:dyDescent="0.3">
      <c r="A644" s="831">
        <v>31</v>
      </c>
      <c r="B644" s="832" t="s">
        <v>1383</v>
      </c>
      <c r="C644" s="832" t="s">
        <v>1389</v>
      </c>
      <c r="D644" s="833" t="s">
        <v>2163</v>
      </c>
      <c r="E644" s="834" t="s">
        <v>1416</v>
      </c>
      <c r="F644" s="832" t="s">
        <v>1386</v>
      </c>
      <c r="G644" s="832" t="s">
        <v>1427</v>
      </c>
      <c r="H644" s="832" t="s">
        <v>579</v>
      </c>
      <c r="I644" s="832" t="s">
        <v>1702</v>
      </c>
      <c r="J644" s="832" t="s">
        <v>1703</v>
      </c>
      <c r="K644" s="832" t="s">
        <v>1704</v>
      </c>
      <c r="L644" s="835">
        <v>2260</v>
      </c>
      <c r="M644" s="835">
        <v>4520</v>
      </c>
      <c r="N644" s="832">
        <v>2</v>
      </c>
      <c r="O644" s="836">
        <v>2</v>
      </c>
      <c r="P644" s="835">
        <v>4520</v>
      </c>
      <c r="Q644" s="837">
        <v>1</v>
      </c>
      <c r="R644" s="832">
        <v>2</v>
      </c>
      <c r="S644" s="837">
        <v>1</v>
      </c>
      <c r="T644" s="836">
        <v>2</v>
      </c>
      <c r="U644" s="838">
        <v>1</v>
      </c>
    </row>
    <row r="645" spans="1:21" ht="14.4" customHeight="1" x14ac:dyDescent="0.3">
      <c r="A645" s="831">
        <v>31</v>
      </c>
      <c r="B645" s="832" t="s">
        <v>1383</v>
      </c>
      <c r="C645" s="832" t="s">
        <v>1389</v>
      </c>
      <c r="D645" s="833" t="s">
        <v>2163</v>
      </c>
      <c r="E645" s="834" t="s">
        <v>1416</v>
      </c>
      <c r="F645" s="832" t="s">
        <v>1386</v>
      </c>
      <c r="G645" s="832" t="s">
        <v>1427</v>
      </c>
      <c r="H645" s="832" t="s">
        <v>579</v>
      </c>
      <c r="I645" s="832" t="s">
        <v>1665</v>
      </c>
      <c r="J645" s="832" t="s">
        <v>1666</v>
      </c>
      <c r="K645" s="832" t="s">
        <v>1667</v>
      </c>
      <c r="L645" s="835">
        <v>628</v>
      </c>
      <c r="M645" s="835">
        <v>1256</v>
      </c>
      <c r="N645" s="832">
        <v>2</v>
      </c>
      <c r="O645" s="836">
        <v>2</v>
      </c>
      <c r="P645" s="835">
        <v>1256</v>
      </c>
      <c r="Q645" s="837">
        <v>1</v>
      </c>
      <c r="R645" s="832">
        <v>2</v>
      </c>
      <c r="S645" s="837">
        <v>1</v>
      </c>
      <c r="T645" s="836">
        <v>2</v>
      </c>
      <c r="U645" s="838">
        <v>1</v>
      </c>
    </row>
    <row r="646" spans="1:21" ht="14.4" customHeight="1" x14ac:dyDescent="0.3">
      <c r="A646" s="831">
        <v>31</v>
      </c>
      <c r="B646" s="832" t="s">
        <v>1383</v>
      </c>
      <c r="C646" s="832" t="s">
        <v>1389</v>
      </c>
      <c r="D646" s="833" t="s">
        <v>2163</v>
      </c>
      <c r="E646" s="834" t="s">
        <v>1416</v>
      </c>
      <c r="F646" s="832" t="s">
        <v>1386</v>
      </c>
      <c r="G646" s="832" t="s">
        <v>1427</v>
      </c>
      <c r="H646" s="832" t="s">
        <v>579</v>
      </c>
      <c r="I646" s="832" t="s">
        <v>1479</v>
      </c>
      <c r="J646" s="832" t="s">
        <v>1480</v>
      </c>
      <c r="K646" s="832" t="s">
        <v>1481</v>
      </c>
      <c r="L646" s="835">
        <v>855</v>
      </c>
      <c r="M646" s="835">
        <v>855</v>
      </c>
      <c r="N646" s="832">
        <v>1</v>
      </c>
      <c r="O646" s="836">
        <v>1</v>
      </c>
      <c r="P646" s="835">
        <v>855</v>
      </c>
      <c r="Q646" s="837">
        <v>1</v>
      </c>
      <c r="R646" s="832">
        <v>1</v>
      </c>
      <c r="S646" s="837">
        <v>1</v>
      </c>
      <c r="T646" s="836">
        <v>1</v>
      </c>
      <c r="U646" s="838">
        <v>1</v>
      </c>
    </row>
    <row r="647" spans="1:21" ht="14.4" customHeight="1" x14ac:dyDescent="0.3">
      <c r="A647" s="831">
        <v>31</v>
      </c>
      <c r="B647" s="832" t="s">
        <v>1383</v>
      </c>
      <c r="C647" s="832" t="s">
        <v>1389</v>
      </c>
      <c r="D647" s="833" t="s">
        <v>2163</v>
      </c>
      <c r="E647" s="834" t="s">
        <v>1416</v>
      </c>
      <c r="F647" s="832" t="s">
        <v>1386</v>
      </c>
      <c r="G647" s="832" t="s">
        <v>1427</v>
      </c>
      <c r="H647" s="832" t="s">
        <v>579</v>
      </c>
      <c r="I647" s="832" t="s">
        <v>2133</v>
      </c>
      <c r="J647" s="832" t="s">
        <v>2134</v>
      </c>
      <c r="K647" s="832" t="s">
        <v>2135</v>
      </c>
      <c r="L647" s="835">
        <v>250</v>
      </c>
      <c r="M647" s="835">
        <v>250</v>
      </c>
      <c r="N647" s="832">
        <v>1</v>
      </c>
      <c r="O647" s="836">
        <v>1</v>
      </c>
      <c r="P647" s="835"/>
      <c r="Q647" s="837">
        <v>0</v>
      </c>
      <c r="R647" s="832"/>
      <c r="S647" s="837">
        <v>0</v>
      </c>
      <c r="T647" s="836"/>
      <c r="U647" s="838">
        <v>0</v>
      </c>
    </row>
    <row r="648" spans="1:21" ht="14.4" customHeight="1" x14ac:dyDescent="0.3">
      <c r="A648" s="831">
        <v>31</v>
      </c>
      <c r="B648" s="832" t="s">
        <v>1383</v>
      </c>
      <c r="C648" s="832" t="s">
        <v>1389</v>
      </c>
      <c r="D648" s="833" t="s">
        <v>2163</v>
      </c>
      <c r="E648" s="834" t="s">
        <v>1416</v>
      </c>
      <c r="F648" s="832" t="s">
        <v>1386</v>
      </c>
      <c r="G648" s="832" t="s">
        <v>1427</v>
      </c>
      <c r="H648" s="832" t="s">
        <v>579</v>
      </c>
      <c r="I648" s="832" t="s">
        <v>1798</v>
      </c>
      <c r="J648" s="832" t="s">
        <v>1799</v>
      </c>
      <c r="K648" s="832"/>
      <c r="L648" s="835">
        <v>2440.2399999999998</v>
      </c>
      <c r="M648" s="835">
        <v>2440.2399999999998</v>
      </c>
      <c r="N648" s="832">
        <v>1</v>
      </c>
      <c r="O648" s="836">
        <v>1</v>
      </c>
      <c r="P648" s="835">
        <v>2440.2399999999998</v>
      </c>
      <c r="Q648" s="837">
        <v>1</v>
      </c>
      <c r="R648" s="832">
        <v>1</v>
      </c>
      <c r="S648" s="837">
        <v>1</v>
      </c>
      <c r="T648" s="836">
        <v>1</v>
      </c>
      <c r="U648" s="838">
        <v>1</v>
      </c>
    </row>
    <row r="649" spans="1:21" ht="14.4" customHeight="1" x14ac:dyDescent="0.3">
      <c r="A649" s="831">
        <v>31</v>
      </c>
      <c r="B649" s="832" t="s">
        <v>1383</v>
      </c>
      <c r="C649" s="832" t="s">
        <v>1389</v>
      </c>
      <c r="D649" s="833" t="s">
        <v>2163</v>
      </c>
      <c r="E649" s="834" t="s">
        <v>1416</v>
      </c>
      <c r="F649" s="832" t="s">
        <v>1386</v>
      </c>
      <c r="G649" s="832" t="s">
        <v>1427</v>
      </c>
      <c r="H649" s="832" t="s">
        <v>579</v>
      </c>
      <c r="I649" s="832" t="s">
        <v>2136</v>
      </c>
      <c r="J649" s="832" t="s">
        <v>2137</v>
      </c>
      <c r="K649" s="832" t="s">
        <v>2138</v>
      </c>
      <c r="L649" s="835">
        <v>2337</v>
      </c>
      <c r="M649" s="835">
        <v>2337</v>
      </c>
      <c r="N649" s="832">
        <v>1</v>
      </c>
      <c r="O649" s="836">
        <v>1</v>
      </c>
      <c r="P649" s="835">
        <v>2337</v>
      </c>
      <c r="Q649" s="837">
        <v>1</v>
      </c>
      <c r="R649" s="832">
        <v>1</v>
      </c>
      <c r="S649" s="837">
        <v>1</v>
      </c>
      <c r="T649" s="836">
        <v>1</v>
      </c>
      <c r="U649" s="838">
        <v>1</v>
      </c>
    </row>
    <row r="650" spans="1:21" ht="14.4" customHeight="1" x14ac:dyDescent="0.3">
      <c r="A650" s="831">
        <v>31</v>
      </c>
      <c r="B650" s="832" t="s">
        <v>1383</v>
      </c>
      <c r="C650" s="832" t="s">
        <v>1389</v>
      </c>
      <c r="D650" s="833" t="s">
        <v>2163</v>
      </c>
      <c r="E650" s="834" t="s">
        <v>1416</v>
      </c>
      <c r="F650" s="832" t="s">
        <v>1386</v>
      </c>
      <c r="G650" s="832" t="s">
        <v>1434</v>
      </c>
      <c r="H650" s="832" t="s">
        <v>579</v>
      </c>
      <c r="I650" s="832" t="s">
        <v>1569</v>
      </c>
      <c r="J650" s="832" t="s">
        <v>1570</v>
      </c>
      <c r="K650" s="832" t="s">
        <v>1571</v>
      </c>
      <c r="L650" s="835">
        <v>260</v>
      </c>
      <c r="M650" s="835">
        <v>1560</v>
      </c>
      <c r="N650" s="832">
        <v>6</v>
      </c>
      <c r="O650" s="836">
        <v>3</v>
      </c>
      <c r="P650" s="835">
        <v>1560</v>
      </c>
      <c r="Q650" s="837">
        <v>1</v>
      </c>
      <c r="R650" s="832">
        <v>6</v>
      </c>
      <c r="S650" s="837">
        <v>1</v>
      </c>
      <c r="T650" s="836">
        <v>3</v>
      </c>
      <c r="U650" s="838">
        <v>1</v>
      </c>
    </row>
    <row r="651" spans="1:21" ht="14.4" customHeight="1" x14ac:dyDescent="0.3">
      <c r="A651" s="831">
        <v>31</v>
      </c>
      <c r="B651" s="832" t="s">
        <v>1383</v>
      </c>
      <c r="C651" s="832" t="s">
        <v>1389</v>
      </c>
      <c r="D651" s="833" t="s">
        <v>2163</v>
      </c>
      <c r="E651" s="834" t="s">
        <v>1416</v>
      </c>
      <c r="F651" s="832" t="s">
        <v>1386</v>
      </c>
      <c r="G651" s="832" t="s">
        <v>1434</v>
      </c>
      <c r="H651" s="832" t="s">
        <v>579</v>
      </c>
      <c r="I651" s="832" t="s">
        <v>1435</v>
      </c>
      <c r="J651" s="832" t="s">
        <v>1436</v>
      </c>
      <c r="K651" s="832" t="s">
        <v>1437</v>
      </c>
      <c r="L651" s="835">
        <v>200</v>
      </c>
      <c r="M651" s="835">
        <v>9200</v>
      </c>
      <c r="N651" s="832">
        <v>46</v>
      </c>
      <c r="O651" s="836">
        <v>23</v>
      </c>
      <c r="P651" s="835">
        <v>8400</v>
      </c>
      <c r="Q651" s="837">
        <v>0.91304347826086951</v>
      </c>
      <c r="R651" s="832">
        <v>42</v>
      </c>
      <c r="S651" s="837">
        <v>0.91304347826086951</v>
      </c>
      <c r="T651" s="836">
        <v>21</v>
      </c>
      <c r="U651" s="838">
        <v>0.91304347826086951</v>
      </c>
    </row>
    <row r="652" spans="1:21" ht="14.4" customHeight="1" x14ac:dyDescent="0.3">
      <c r="A652" s="831">
        <v>31</v>
      </c>
      <c r="B652" s="832" t="s">
        <v>1383</v>
      </c>
      <c r="C652" s="832" t="s">
        <v>1389</v>
      </c>
      <c r="D652" s="833" t="s">
        <v>2163</v>
      </c>
      <c r="E652" s="834" t="s">
        <v>1416</v>
      </c>
      <c r="F652" s="832" t="s">
        <v>1386</v>
      </c>
      <c r="G652" s="832" t="s">
        <v>1434</v>
      </c>
      <c r="H652" s="832" t="s">
        <v>579</v>
      </c>
      <c r="I652" s="832" t="s">
        <v>1572</v>
      </c>
      <c r="J652" s="832" t="s">
        <v>1573</v>
      </c>
      <c r="K652" s="832" t="s">
        <v>1574</v>
      </c>
      <c r="L652" s="835">
        <v>1200</v>
      </c>
      <c r="M652" s="835">
        <v>1200</v>
      </c>
      <c r="N652" s="832">
        <v>1</v>
      </c>
      <c r="O652" s="836">
        <v>1</v>
      </c>
      <c r="P652" s="835"/>
      <c r="Q652" s="837">
        <v>0</v>
      </c>
      <c r="R652" s="832"/>
      <c r="S652" s="837">
        <v>0</v>
      </c>
      <c r="T652" s="836"/>
      <c r="U652" s="838">
        <v>0</v>
      </c>
    </row>
    <row r="653" spans="1:21" ht="14.4" customHeight="1" x14ac:dyDescent="0.3">
      <c r="A653" s="831">
        <v>31</v>
      </c>
      <c r="B653" s="832" t="s">
        <v>1383</v>
      </c>
      <c r="C653" s="832" t="s">
        <v>1389</v>
      </c>
      <c r="D653" s="833" t="s">
        <v>2163</v>
      </c>
      <c r="E653" s="834" t="s">
        <v>1416</v>
      </c>
      <c r="F653" s="832" t="s">
        <v>1386</v>
      </c>
      <c r="G653" s="832" t="s">
        <v>1434</v>
      </c>
      <c r="H653" s="832" t="s">
        <v>579</v>
      </c>
      <c r="I653" s="832" t="s">
        <v>1575</v>
      </c>
      <c r="J653" s="832" t="s">
        <v>1576</v>
      </c>
      <c r="K653" s="832" t="s">
        <v>1577</v>
      </c>
      <c r="L653" s="835">
        <v>890</v>
      </c>
      <c r="M653" s="835">
        <v>890</v>
      </c>
      <c r="N653" s="832">
        <v>1</v>
      </c>
      <c r="O653" s="836">
        <v>1</v>
      </c>
      <c r="P653" s="835">
        <v>890</v>
      </c>
      <c r="Q653" s="837">
        <v>1</v>
      </c>
      <c r="R653" s="832">
        <v>1</v>
      </c>
      <c r="S653" s="837">
        <v>1</v>
      </c>
      <c r="T653" s="836">
        <v>1</v>
      </c>
      <c r="U653" s="838">
        <v>1</v>
      </c>
    </row>
    <row r="654" spans="1:21" ht="14.4" customHeight="1" x14ac:dyDescent="0.3">
      <c r="A654" s="831">
        <v>31</v>
      </c>
      <c r="B654" s="832" t="s">
        <v>1383</v>
      </c>
      <c r="C654" s="832" t="s">
        <v>1389</v>
      </c>
      <c r="D654" s="833" t="s">
        <v>2163</v>
      </c>
      <c r="E654" s="834" t="s">
        <v>1398</v>
      </c>
      <c r="F654" s="832" t="s">
        <v>1384</v>
      </c>
      <c r="G654" s="832" t="s">
        <v>1925</v>
      </c>
      <c r="H654" s="832" t="s">
        <v>579</v>
      </c>
      <c r="I654" s="832" t="s">
        <v>2139</v>
      </c>
      <c r="J654" s="832" t="s">
        <v>2140</v>
      </c>
      <c r="K654" s="832" t="s">
        <v>1222</v>
      </c>
      <c r="L654" s="835">
        <v>176.32</v>
      </c>
      <c r="M654" s="835">
        <v>176.32</v>
      </c>
      <c r="N654" s="832">
        <v>1</v>
      </c>
      <c r="O654" s="836">
        <v>1</v>
      </c>
      <c r="P654" s="835"/>
      <c r="Q654" s="837">
        <v>0</v>
      </c>
      <c r="R654" s="832"/>
      <c r="S654" s="837">
        <v>0</v>
      </c>
      <c r="T654" s="836"/>
      <c r="U654" s="838">
        <v>0</v>
      </c>
    </row>
    <row r="655" spans="1:21" ht="14.4" customHeight="1" x14ac:dyDescent="0.3">
      <c r="A655" s="831">
        <v>31</v>
      </c>
      <c r="B655" s="832" t="s">
        <v>1383</v>
      </c>
      <c r="C655" s="832" t="s">
        <v>1389</v>
      </c>
      <c r="D655" s="833" t="s">
        <v>2163</v>
      </c>
      <c r="E655" s="834" t="s">
        <v>1398</v>
      </c>
      <c r="F655" s="832" t="s">
        <v>1384</v>
      </c>
      <c r="G655" s="832" t="s">
        <v>1716</v>
      </c>
      <c r="H655" s="832" t="s">
        <v>579</v>
      </c>
      <c r="I655" s="832" t="s">
        <v>1717</v>
      </c>
      <c r="J655" s="832" t="s">
        <v>669</v>
      </c>
      <c r="K655" s="832" t="s">
        <v>1718</v>
      </c>
      <c r="L655" s="835">
        <v>91.11</v>
      </c>
      <c r="M655" s="835">
        <v>91.11</v>
      </c>
      <c r="N655" s="832">
        <v>1</v>
      </c>
      <c r="O655" s="836">
        <v>1</v>
      </c>
      <c r="P655" s="835"/>
      <c r="Q655" s="837">
        <v>0</v>
      </c>
      <c r="R655" s="832"/>
      <c r="S655" s="837">
        <v>0</v>
      </c>
      <c r="T655" s="836"/>
      <c r="U655" s="838">
        <v>0</v>
      </c>
    </row>
    <row r="656" spans="1:21" ht="14.4" customHeight="1" x14ac:dyDescent="0.3">
      <c r="A656" s="831">
        <v>31</v>
      </c>
      <c r="B656" s="832" t="s">
        <v>1383</v>
      </c>
      <c r="C656" s="832" t="s">
        <v>1389</v>
      </c>
      <c r="D656" s="833" t="s">
        <v>2163</v>
      </c>
      <c r="E656" s="834" t="s">
        <v>1398</v>
      </c>
      <c r="F656" s="832" t="s">
        <v>1384</v>
      </c>
      <c r="G656" s="832" t="s">
        <v>1716</v>
      </c>
      <c r="H656" s="832" t="s">
        <v>579</v>
      </c>
      <c r="I656" s="832" t="s">
        <v>2141</v>
      </c>
      <c r="J656" s="832" t="s">
        <v>669</v>
      </c>
      <c r="K656" s="832" t="s">
        <v>2142</v>
      </c>
      <c r="L656" s="835">
        <v>45.56</v>
      </c>
      <c r="M656" s="835">
        <v>45.56</v>
      </c>
      <c r="N656" s="832">
        <v>1</v>
      </c>
      <c r="O656" s="836">
        <v>1</v>
      </c>
      <c r="P656" s="835"/>
      <c r="Q656" s="837">
        <v>0</v>
      </c>
      <c r="R656" s="832"/>
      <c r="S656" s="837">
        <v>0</v>
      </c>
      <c r="T656" s="836"/>
      <c r="U656" s="838">
        <v>0</v>
      </c>
    </row>
    <row r="657" spans="1:21" ht="14.4" customHeight="1" x14ac:dyDescent="0.3">
      <c r="A657" s="831">
        <v>31</v>
      </c>
      <c r="B657" s="832" t="s">
        <v>1383</v>
      </c>
      <c r="C657" s="832" t="s">
        <v>1389</v>
      </c>
      <c r="D657" s="833" t="s">
        <v>2163</v>
      </c>
      <c r="E657" s="834" t="s">
        <v>1403</v>
      </c>
      <c r="F657" s="832" t="s">
        <v>1384</v>
      </c>
      <c r="G657" s="832" t="s">
        <v>1417</v>
      </c>
      <c r="H657" s="832" t="s">
        <v>609</v>
      </c>
      <c r="I657" s="832" t="s">
        <v>1418</v>
      </c>
      <c r="J657" s="832" t="s">
        <v>718</v>
      </c>
      <c r="K657" s="832" t="s">
        <v>1163</v>
      </c>
      <c r="L657" s="835">
        <v>736.33</v>
      </c>
      <c r="M657" s="835">
        <v>736.33</v>
      </c>
      <c r="N657" s="832">
        <v>1</v>
      </c>
      <c r="O657" s="836">
        <v>1</v>
      </c>
      <c r="P657" s="835">
        <v>736.33</v>
      </c>
      <c r="Q657" s="837">
        <v>1</v>
      </c>
      <c r="R657" s="832">
        <v>1</v>
      </c>
      <c r="S657" s="837">
        <v>1</v>
      </c>
      <c r="T657" s="836">
        <v>1</v>
      </c>
      <c r="U657" s="838">
        <v>1</v>
      </c>
    </row>
    <row r="658" spans="1:21" ht="14.4" customHeight="1" x14ac:dyDescent="0.3">
      <c r="A658" s="831">
        <v>31</v>
      </c>
      <c r="B658" s="832" t="s">
        <v>1383</v>
      </c>
      <c r="C658" s="832" t="s">
        <v>1389</v>
      </c>
      <c r="D658" s="833" t="s">
        <v>2163</v>
      </c>
      <c r="E658" s="834" t="s">
        <v>1403</v>
      </c>
      <c r="F658" s="832" t="s">
        <v>1384</v>
      </c>
      <c r="G658" s="832" t="s">
        <v>1542</v>
      </c>
      <c r="H658" s="832" t="s">
        <v>579</v>
      </c>
      <c r="I658" s="832" t="s">
        <v>2077</v>
      </c>
      <c r="J658" s="832" t="s">
        <v>2078</v>
      </c>
      <c r="K658" s="832" t="s">
        <v>2079</v>
      </c>
      <c r="L658" s="835">
        <v>271.94</v>
      </c>
      <c r="M658" s="835">
        <v>271.94</v>
      </c>
      <c r="N658" s="832">
        <v>1</v>
      </c>
      <c r="O658" s="836">
        <v>1</v>
      </c>
      <c r="P658" s="835">
        <v>271.94</v>
      </c>
      <c r="Q658" s="837">
        <v>1</v>
      </c>
      <c r="R658" s="832">
        <v>1</v>
      </c>
      <c r="S658" s="837">
        <v>1</v>
      </c>
      <c r="T658" s="836">
        <v>1</v>
      </c>
      <c r="U658" s="838">
        <v>1</v>
      </c>
    </row>
    <row r="659" spans="1:21" ht="14.4" customHeight="1" x14ac:dyDescent="0.3">
      <c r="A659" s="831">
        <v>31</v>
      </c>
      <c r="B659" s="832" t="s">
        <v>1383</v>
      </c>
      <c r="C659" s="832" t="s">
        <v>1389</v>
      </c>
      <c r="D659" s="833" t="s">
        <v>2163</v>
      </c>
      <c r="E659" s="834" t="s">
        <v>1403</v>
      </c>
      <c r="F659" s="832" t="s">
        <v>1384</v>
      </c>
      <c r="G659" s="832" t="s">
        <v>1456</v>
      </c>
      <c r="H659" s="832" t="s">
        <v>579</v>
      </c>
      <c r="I659" s="832" t="s">
        <v>1546</v>
      </c>
      <c r="J659" s="832" t="s">
        <v>1493</v>
      </c>
      <c r="K659" s="832" t="s">
        <v>1547</v>
      </c>
      <c r="L659" s="835">
        <v>16.77</v>
      </c>
      <c r="M659" s="835">
        <v>16.77</v>
      </c>
      <c r="N659" s="832">
        <v>1</v>
      </c>
      <c r="O659" s="836">
        <v>1</v>
      </c>
      <c r="P659" s="835">
        <v>16.77</v>
      </c>
      <c r="Q659" s="837">
        <v>1</v>
      </c>
      <c r="R659" s="832">
        <v>1</v>
      </c>
      <c r="S659" s="837">
        <v>1</v>
      </c>
      <c r="T659" s="836">
        <v>1</v>
      </c>
      <c r="U659" s="838">
        <v>1</v>
      </c>
    </row>
    <row r="660" spans="1:21" ht="14.4" customHeight="1" x14ac:dyDescent="0.3">
      <c r="A660" s="831">
        <v>31</v>
      </c>
      <c r="B660" s="832" t="s">
        <v>1383</v>
      </c>
      <c r="C660" s="832" t="s">
        <v>1389</v>
      </c>
      <c r="D660" s="833" t="s">
        <v>2163</v>
      </c>
      <c r="E660" s="834" t="s">
        <v>1403</v>
      </c>
      <c r="F660" s="832" t="s">
        <v>1384</v>
      </c>
      <c r="G660" s="832" t="s">
        <v>1460</v>
      </c>
      <c r="H660" s="832" t="s">
        <v>609</v>
      </c>
      <c r="I660" s="832" t="s">
        <v>1237</v>
      </c>
      <c r="J660" s="832" t="s">
        <v>888</v>
      </c>
      <c r="K660" s="832" t="s">
        <v>1238</v>
      </c>
      <c r="L660" s="835">
        <v>225.06</v>
      </c>
      <c r="M660" s="835">
        <v>225.06</v>
      </c>
      <c r="N660" s="832">
        <v>1</v>
      </c>
      <c r="O660" s="836">
        <v>1</v>
      </c>
      <c r="P660" s="835">
        <v>225.06</v>
      </c>
      <c r="Q660" s="837">
        <v>1</v>
      </c>
      <c r="R660" s="832">
        <v>1</v>
      </c>
      <c r="S660" s="837">
        <v>1</v>
      </c>
      <c r="T660" s="836">
        <v>1</v>
      </c>
      <c r="U660" s="838">
        <v>1</v>
      </c>
    </row>
    <row r="661" spans="1:21" ht="14.4" customHeight="1" x14ac:dyDescent="0.3">
      <c r="A661" s="831">
        <v>31</v>
      </c>
      <c r="B661" s="832" t="s">
        <v>1383</v>
      </c>
      <c r="C661" s="832" t="s">
        <v>1389</v>
      </c>
      <c r="D661" s="833" t="s">
        <v>2163</v>
      </c>
      <c r="E661" s="834" t="s">
        <v>1403</v>
      </c>
      <c r="F661" s="832" t="s">
        <v>1386</v>
      </c>
      <c r="G661" s="832" t="s">
        <v>1427</v>
      </c>
      <c r="H661" s="832" t="s">
        <v>579</v>
      </c>
      <c r="I661" s="832" t="s">
        <v>1648</v>
      </c>
      <c r="J661" s="832" t="s">
        <v>1649</v>
      </c>
      <c r="K661" s="832" t="s">
        <v>1650</v>
      </c>
      <c r="L661" s="835">
        <v>320.25</v>
      </c>
      <c r="M661" s="835">
        <v>320.25</v>
      </c>
      <c r="N661" s="832">
        <v>1</v>
      </c>
      <c r="O661" s="836">
        <v>1</v>
      </c>
      <c r="P661" s="835">
        <v>320.25</v>
      </c>
      <c r="Q661" s="837">
        <v>1</v>
      </c>
      <c r="R661" s="832">
        <v>1</v>
      </c>
      <c r="S661" s="837">
        <v>1</v>
      </c>
      <c r="T661" s="836">
        <v>1</v>
      </c>
      <c r="U661" s="838">
        <v>1</v>
      </c>
    </row>
    <row r="662" spans="1:21" ht="14.4" customHeight="1" x14ac:dyDescent="0.3">
      <c r="A662" s="831">
        <v>31</v>
      </c>
      <c r="B662" s="832" t="s">
        <v>1383</v>
      </c>
      <c r="C662" s="832" t="s">
        <v>1389</v>
      </c>
      <c r="D662" s="833" t="s">
        <v>2163</v>
      </c>
      <c r="E662" s="834" t="s">
        <v>1403</v>
      </c>
      <c r="F662" s="832" t="s">
        <v>1386</v>
      </c>
      <c r="G662" s="832" t="s">
        <v>1434</v>
      </c>
      <c r="H662" s="832" t="s">
        <v>579</v>
      </c>
      <c r="I662" s="832" t="s">
        <v>1435</v>
      </c>
      <c r="J662" s="832" t="s">
        <v>1436</v>
      </c>
      <c r="K662" s="832" t="s">
        <v>1437</v>
      </c>
      <c r="L662" s="835">
        <v>200</v>
      </c>
      <c r="M662" s="835">
        <v>400</v>
      </c>
      <c r="N662" s="832">
        <v>2</v>
      </c>
      <c r="O662" s="836">
        <v>1</v>
      </c>
      <c r="P662" s="835">
        <v>400</v>
      </c>
      <c r="Q662" s="837">
        <v>1</v>
      </c>
      <c r="R662" s="832">
        <v>2</v>
      </c>
      <c r="S662" s="837">
        <v>1</v>
      </c>
      <c r="T662" s="836">
        <v>1</v>
      </c>
      <c r="U662" s="838">
        <v>1</v>
      </c>
    </row>
    <row r="663" spans="1:21" ht="14.4" customHeight="1" x14ac:dyDescent="0.3">
      <c r="A663" s="831">
        <v>31</v>
      </c>
      <c r="B663" s="832" t="s">
        <v>1383</v>
      </c>
      <c r="C663" s="832" t="s">
        <v>1389</v>
      </c>
      <c r="D663" s="833" t="s">
        <v>2163</v>
      </c>
      <c r="E663" s="834" t="s">
        <v>1403</v>
      </c>
      <c r="F663" s="832" t="s">
        <v>1386</v>
      </c>
      <c r="G663" s="832" t="s">
        <v>1434</v>
      </c>
      <c r="H663" s="832" t="s">
        <v>579</v>
      </c>
      <c r="I663" s="832" t="s">
        <v>2143</v>
      </c>
      <c r="J663" s="832" t="s">
        <v>2144</v>
      </c>
      <c r="K663" s="832" t="s">
        <v>2145</v>
      </c>
      <c r="L663" s="835">
        <v>190</v>
      </c>
      <c r="M663" s="835">
        <v>380</v>
      </c>
      <c r="N663" s="832">
        <v>2</v>
      </c>
      <c r="O663" s="836">
        <v>1</v>
      </c>
      <c r="P663" s="835"/>
      <c r="Q663" s="837">
        <v>0</v>
      </c>
      <c r="R663" s="832"/>
      <c r="S663" s="837">
        <v>0</v>
      </c>
      <c r="T663" s="836"/>
      <c r="U663" s="838">
        <v>0</v>
      </c>
    </row>
    <row r="664" spans="1:21" ht="14.4" customHeight="1" x14ac:dyDescent="0.3">
      <c r="A664" s="831">
        <v>31</v>
      </c>
      <c r="B664" s="832" t="s">
        <v>1383</v>
      </c>
      <c r="C664" s="832" t="s">
        <v>1389</v>
      </c>
      <c r="D664" s="833" t="s">
        <v>2163</v>
      </c>
      <c r="E664" s="834" t="s">
        <v>1401</v>
      </c>
      <c r="F664" s="832" t="s">
        <v>1384</v>
      </c>
      <c r="G664" s="832" t="s">
        <v>1449</v>
      </c>
      <c r="H664" s="832" t="s">
        <v>579</v>
      </c>
      <c r="I664" s="832" t="s">
        <v>2146</v>
      </c>
      <c r="J664" s="832" t="s">
        <v>638</v>
      </c>
      <c r="K664" s="832" t="s">
        <v>2147</v>
      </c>
      <c r="L664" s="835">
        <v>24.22</v>
      </c>
      <c r="M664" s="835">
        <v>24.22</v>
      </c>
      <c r="N664" s="832">
        <v>1</v>
      </c>
      <c r="O664" s="836">
        <v>1</v>
      </c>
      <c r="P664" s="835">
        <v>24.22</v>
      </c>
      <c r="Q664" s="837">
        <v>1</v>
      </c>
      <c r="R664" s="832">
        <v>1</v>
      </c>
      <c r="S664" s="837">
        <v>1</v>
      </c>
      <c r="T664" s="836">
        <v>1</v>
      </c>
      <c r="U664" s="838">
        <v>1</v>
      </c>
    </row>
    <row r="665" spans="1:21" ht="14.4" customHeight="1" x14ac:dyDescent="0.3">
      <c r="A665" s="831">
        <v>31</v>
      </c>
      <c r="B665" s="832" t="s">
        <v>1383</v>
      </c>
      <c r="C665" s="832" t="s">
        <v>1389</v>
      </c>
      <c r="D665" s="833" t="s">
        <v>2163</v>
      </c>
      <c r="E665" s="834" t="s">
        <v>1401</v>
      </c>
      <c r="F665" s="832" t="s">
        <v>1384</v>
      </c>
      <c r="G665" s="832" t="s">
        <v>1419</v>
      </c>
      <c r="H665" s="832" t="s">
        <v>609</v>
      </c>
      <c r="I665" s="832" t="s">
        <v>1284</v>
      </c>
      <c r="J665" s="832" t="s">
        <v>1285</v>
      </c>
      <c r="K665" s="832" t="s">
        <v>1286</v>
      </c>
      <c r="L665" s="835">
        <v>0</v>
      </c>
      <c r="M665" s="835">
        <v>0</v>
      </c>
      <c r="N665" s="832">
        <v>1</v>
      </c>
      <c r="O665" s="836">
        <v>1</v>
      </c>
      <c r="P665" s="835">
        <v>0</v>
      </c>
      <c r="Q665" s="837"/>
      <c r="R665" s="832">
        <v>1</v>
      </c>
      <c r="S665" s="837">
        <v>1</v>
      </c>
      <c r="T665" s="836">
        <v>1</v>
      </c>
      <c r="U665" s="838">
        <v>1</v>
      </c>
    </row>
    <row r="666" spans="1:21" ht="14.4" customHeight="1" x14ac:dyDescent="0.3">
      <c r="A666" s="831">
        <v>31</v>
      </c>
      <c r="B666" s="832" t="s">
        <v>1383</v>
      </c>
      <c r="C666" s="832" t="s">
        <v>1389</v>
      </c>
      <c r="D666" s="833" t="s">
        <v>2163</v>
      </c>
      <c r="E666" s="834" t="s">
        <v>1401</v>
      </c>
      <c r="F666" s="832" t="s">
        <v>1386</v>
      </c>
      <c r="G666" s="832" t="s">
        <v>1427</v>
      </c>
      <c r="H666" s="832" t="s">
        <v>579</v>
      </c>
      <c r="I666" s="832" t="s">
        <v>1476</v>
      </c>
      <c r="J666" s="832" t="s">
        <v>1477</v>
      </c>
      <c r="K666" s="832" t="s">
        <v>1478</v>
      </c>
      <c r="L666" s="835">
        <v>58.5</v>
      </c>
      <c r="M666" s="835">
        <v>58.5</v>
      </c>
      <c r="N666" s="832">
        <v>1</v>
      </c>
      <c r="O666" s="836">
        <v>1</v>
      </c>
      <c r="P666" s="835">
        <v>58.5</v>
      </c>
      <c r="Q666" s="837">
        <v>1</v>
      </c>
      <c r="R666" s="832">
        <v>1</v>
      </c>
      <c r="S666" s="837">
        <v>1</v>
      </c>
      <c r="T666" s="836">
        <v>1</v>
      </c>
      <c r="U666" s="838">
        <v>1</v>
      </c>
    </row>
    <row r="667" spans="1:21" ht="14.4" customHeight="1" x14ac:dyDescent="0.3">
      <c r="A667" s="831">
        <v>31</v>
      </c>
      <c r="B667" s="832" t="s">
        <v>1383</v>
      </c>
      <c r="C667" s="832" t="s">
        <v>1389</v>
      </c>
      <c r="D667" s="833" t="s">
        <v>2163</v>
      </c>
      <c r="E667" s="834" t="s">
        <v>1414</v>
      </c>
      <c r="F667" s="832" t="s">
        <v>1384</v>
      </c>
      <c r="G667" s="832" t="s">
        <v>1584</v>
      </c>
      <c r="H667" s="832" t="s">
        <v>579</v>
      </c>
      <c r="I667" s="832" t="s">
        <v>2148</v>
      </c>
      <c r="J667" s="832" t="s">
        <v>1870</v>
      </c>
      <c r="K667" s="832" t="s">
        <v>2149</v>
      </c>
      <c r="L667" s="835">
        <v>161.4</v>
      </c>
      <c r="M667" s="835">
        <v>161.4</v>
      </c>
      <c r="N667" s="832">
        <v>1</v>
      </c>
      <c r="O667" s="836">
        <v>1</v>
      </c>
      <c r="P667" s="835">
        <v>161.4</v>
      </c>
      <c r="Q667" s="837">
        <v>1</v>
      </c>
      <c r="R667" s="832">
        <v>1</v>
      </c>
      <c r="S667" s="837">
        <v>1</v>
      </c>
      <c r="T667" s="836">
        <v>1</v>
      </c>
      <c r="U667" s="838">
        <v>1</v>
      </c>
    </row>
    <row r="668" spans="1:21" ht="14.4" customHeight="1" x14ac:dyDescent="0.3">
      <c r="A668" s="831">
        <v>31</v>
      </c>
      <c r="B668" s="832" t="s">
        <v>1383</v>
      </c>
      <c r="C668" s="832" t="s">
        <v>1389</v>
      </c>
      <c r="D668" s="833" t="s">
        <v>2163</v>
      </c>
      <c r="E668" s="834" t="s">
        <v>1414</v>
      </c>
      <c r="F668" s="832" t="s">
        <v>1384</v>
      </c>
      <c r="G668" s="832" t="s">
        <v>1417</v>
      </c>
      <c r="H668" s="832" t="s">
        <v>609</v>
      </c>
      <c r="I668" s="832" t="s">
        <v>2150</v>
      </c>
      <c r="J668" s="832" t="s">
        <v>718</v>
      </c>
      <c r="K668" s="832" t="s">
        <v>2151</v>
      </c>
      <c r="L668" s="835">
        <v>147.26</v>
      </c>
      <c r="M668" s="835">
        <v>147.26</v>
      </c>
      <c r="N668" s="832">
        <v>1</v>
      </c>
      <c r="O668" s="836">
        <v>1</v>
      </c>
      <c r="P668" s="835"/>
      <c r="Q668" s="837">
        <v>0</v>
      </c>
      <c r="R668" s="832"/>
      <c r="S668" s="837">
        <v>0</v>
      </c>
      <c r="T668" s="836"/>
      <c r="U668" s="838">
        <v>0</v>
      </c>
    </row>
    <row r="669" spans="1:21" ht="14.4" customHeight="1" x14ac:dyDescent="0.3">
      <c r="A669" s="831">
        <v>31</v>
      </c>
      <c r="B669" s="832" t="s">
        <v>1383</v>
      </c>
      <c r="C669" s="832" t="s">
        <v>1389</v>
      </c>
      <c r="D669" s="833" t="s">
        <v>2163</v>
      </c>
      <c r="E669" s="834" t="s">
        <v>1414</v>
      </c>
      <c r="F669" s="832" t="s">
        <v>1384</v>
      </c>
      <c r="G669" s="832" t="s">
        <v>1417</v>
      </c>
      <c r="H669" s="832" t="s">
        <v>609</v>
      </c>
      <c r="I669" s="832" t="s">
        <v>1418</v>
      </c>
      <c r="J669" s="832" t="s">
        <v>718</v>
      </c>
      <c r="K669" s="832" t="s">
        <v>1163</v>
      </c>
      <c r="L669" s="835">
        <v>736.33</v>
      </c>
      <c r="M669" s="835">
        <v>736.33</v>
      </c>
      <c r="N669" s="832">
        <v>1</v>
      </c>
      <c r="O669" s="836">
        <v>1</v>
      </c>
      <c r="P669" s="835">
        <v>736.33</v>
      </c>
      <c r="Q669" s="837">
        <v>1</v>
      </c>
      <c r="R669" s="832">
        <v>1</v>
      </c>
      <c r="S669" s="837">
        <v>1</v>
      </c>
      <c r="T669" s="836">
        <v>1</v>
      </c>
      <c r="U669" s="838">
        <v>1</v>
      </c>
    </row>
    <row r="670" spans="1:21" ht="14.4" customHeight="1" x14ac:dyDescent="0.3">
      <c r="A670" s="831">
        <v>31</v>
      </c>
      <c r="B670" s="832" t="s">
        <v>1383</v>
      </c>
      <c r="C670" s="832" t="s">
        <v>1389</v>
      </c>
      <c r="D670" s="833" t="s">
        <v>2163</v>
      </c>
      <c r="E670" s="834" t="s">
        <v>1414</v>
      </c>
      <c r="F670" s="832" t="s">
        <v>1384</v>
      </c>
      <c r="G670" s="832" t="s">
        <v>1417</v>
      </c>
      <c r="H670" s="832" t="s">
        <v>609</v>
      </c>
      <c r="I670" s="832" t="s">
        <v>1488</v>
      </c>
      <c r="J670" s="832" t="s">
        <v>718</v>
      </c>
      <c r="K670" s="832" t="s">
        <v>1489</v>
      </c>
      <c r="L670" s="835">
        <v>923.74</v>
      </c>
      <c r="M670" s="835">
        <v>3694.96</v>
      </c>
      <c r="N670" s="832">
        <v>4</v>
      </c>
      <c r="O670" s="836">
        <v>2</v>
      </c>
      <c r="P670" s="835">
        <v>3694.96</v>
      </c>
      <c r="Q670" s="837">
        <v>1</v>
      </c>
      <c r="R670" s="832">
        <v>4</v>
      </c>
      <c r="S670" s="837">
        <v>1</v>
      </c>
      <c r="T670" s="836">
        <v>2</v>
      </c>
      <c r="U670" s="838">
        <v>1</v>
      </c>
    </row>
    <row r="671" spans="1:21" ht="14.4" customHeight="1" x14ac:dyDescent="0.3">
      <c r="A671" s="831">
        <v>31</v>
      </c>
      <c r="B671" s="832" t="s">
        <v>1383</v>
      </c>
      <c r="C671" s="832" t="s">
        <v>1389</v>
      </c>
      <c r="D671" s="833" t="s">
        <v>2163</v>
      </c>
      <c r="E671" s="834" t="s">
        <v>1414</v>
      </c>
      <c r="F671" s="832" t="s">
        <v>1384</v>
      </c>
      <c r="G671" s="832" t="s">
        <v>1419</v>
      </c>
      <c r="H671" s="832" t="s">
        <v>609</v>
      </c>
      <c r="I671" s="832" t="s">
        <v>1284</v>
      </c>
      <c r="J671" s="832" t="s">
        <v>1285</v>
      </c>
      <c r="K671" s="832" t="s">
        <v>1286</v>
      </c>
      <c r="L671" s="835">
        <v>0</v>
      </c>
      <c r="M671" s="835">
        <v>0</v>
      </c>
      <c r="N671" s="832">
        <v>9</v>
      </c>
      <c r="O671" s="836">
        <v>6.5</v>
      </c>
      <c r="P671" s="835">
        <v>0</v>
      </c>
      <c r="Q671" s="837"/>
      <c r="R671" s="832">
        <v>3</v>
      </c>
      <c r="S671" s="837">
        <v>0.33333333333333331</v>
      </c>
      <c r="T671" s="836">
        <v>2</v>
      </c>
      <c r="U671" s="838">
        <v>0.30769230769230771</v>
      </c>
    </row>
    <row r="672" spans="1:21" ht="14.4" customHeight="1" x14ac:dyDescent="0.3">
      <c r="A672" s="831">
        <v>31</v>
      </c>
      <c r="B672" s="832" t="s">
        <v>1383</v>
      </c>
      <c r="C672" s="832" t="s">
        <v>1389</v>
      </c>
      <c r="D672" s="833" t="s">
        <v>2163</v>
      </c>
      <c r="E672" s="834" t="s">
        <v>1414</v>
      </c>
      <c r="F672" s="832" t="s">
        <v>1384</v>
      </c>
      <c r="G672" s="832" t="s">
        <v>1420</v>
      </c>
      <c r="H672" s="832" t="s">
        <v>579</v>
      </c>
      <c r="I672" s="832" t="s">
        <v>1421</v>
      </c>
      <c r="J672" s="832" t="s">
        <v>928</v>
      </c>
      <c r="K672" s="832" t="s">
        <v>1422</v>
      </c>
      <c r="L672" s="835">
        <v>219.37</v>
      </c>
      <c r="M672" s="835">
        <v>219.37</v>
      </c>
      <c r="N672" s="832">
        <v>1</v>
      </c>
      <c r="O672" s="836">
        <v>1</v>
      </c>
      <c r="P672" s="835">
        <v>219.37</v>
      </c>
      <c r="Q672" s="837">
        <v>1</v>
      </c>
      <c r="R672" s="832">
        <v>1</v>
      </c>
      <c r="S672" s="837">
        <v>1</v>
      </c>
      <c r="T672" s="836">
        <v>1</v>
      </c>
      <c r="U672" s="838">
        <v>1</v>
      </c>
    </row>
    <row r="673" spans="1:21" ht="14.4" customHeight="1" x14ac:dyDescent="0.3">
      <c r="A673" s="831">
        <v>31</v>
      </c>
      <c r="B673" s="832" t="s">
        <v>1383</v>
      </c>
      <c r="C673" s="832" t="s">
        <v>1389</v>
      </c>
      <c r="D673" s="833" t="s">
        <v>2163</v>
      </c>
      <c r="E673" s="834" t="s">
        <v>1414</v>
      </c>
      <c r="F673" s="832" t="s">
        <v>1384</v>
      </c>
      <c r="G673" s="832" t="s">
        <v>1637</v>
      </c>
      <c r="H673" s="832" t="s">
        <v>609</v>
      </c>
      <c r="I673" s="832" t="s">
        <v>1301</v>
      </c>
      <c r="J673" s="832" t="s">
        <v>877</v>
      </c>
      <c r="K673" s="832" t="s">
        <v>1302</v>
      </c>
      <c r="L673" s="835">
        <v>0</v>
      </c>
      <c r="M673" s="835">
        <v>0</v>
      </c>
      <c r="N673" s="832">
        <v>1</v>
      </c>
      <c r="O673" s="836">
        <v>1</v>
      </c>
      <c r="P673" s="835">
        <v>0</v>
      </c>
      <c r="Q673" s="837"/>
      <c r="R673" s="832">
        <v>1</v>
      </c>
      <c r="S673" s="837">
        <v>1</v>
      </c>
      <c r="T673" s="836">
        <v>1</v>
      </c>
      <c r="U673" s="838">
        <v>1</v>
      </c>
    </row>
    <row r="674" spans="1:21" ht="14.4" customHeight="1" x14ac:dyDescent="0.3">
      <c r="A674" s="831">
        <v>31</v>
      </c>
      <c r="B674" s="832" t="s">
        <v>1383</v>
      </c>
      <c r="C674" s="832" t="s">
        <v>1389</v>
      </c>
      <c r="D674" s="833" t="s">
        <v>2163</v>
      </c>
      <c r="E674" s="834" t="s">
        <v>1414</v>
      </c>
      <c r="F674" s="832" t="s">
        <v>1384</v>
      </c>
      <c r="G674" s="832" t="s">
        <v>1461</v>
      </c>
      <c r="H674" s="832" t="s">
        <v>579</v>
      </c>
      <c r="I674" s="832" t="s">
        <v>1462</v>
      </c>
      <c r="J674" s="832" t="s">
        <v>614</v>
      </c>
      <c r="K674" s="832" t="s">
        <v>1463</v>
      </c>
      <c r="L674" s="835">
        <v>0</v>
      </c>
      <c r="M674" s="835">
        <v>0</v>
      </c>
      <c r="N674" s="832">
        <v>1</v>
      </c>
      <c r="O674" s="836">
        <v>1</v>
      </c>
      <c r="P674" s="835"/>
      <c r="Q674" s="837"/>
      <c r="R674" s="832"/>
      <c r="S674" s="837">
        <v>0</v>
      </c>
      <c r="T674" s="836"/>
      <c r="U674" s="838">
        <v>0</v>
      </c>
    </row>
    <row r="675" spans="1:21" ht="14.4" customHeight="1" x14ac:dyDescent="0.3">
      <c r="A675" s="831">
        <v>31</v>
      </c>
      <c r="B675" s="832" t="s">
        <v>1383</v>
      </c>
      <c r="C675" s="832" t="s">
        <v>1389</v>
      </c>
      <c r="D675" s="833" t="s">
        <v>2163</v>
      </c>
      <c r="E675" s="834" t="s">
        <v>1414</v>
      </c>
      <c r="F675" s="832" t="s">
        <v>1384</v>
      </c>
      <c r="G675" s="832" t="s">
        <v>1461</v>
      </c>
      <c r="H675" s="832" t="s">
        <v>579</v>
      </c>
      <c r="I675" s="832" t="s">
        <v>1788</v>
      </c>
      <c r="J675" s="832" t="s">
        <v>614</v>
      </c>
      <c r="K675" s="832" t="s">
        <v>1789</v>
      </c>
      <c r="L675" s="835">
        <v>0</v>
      </c>
      <c r="M675" s="835">
        <v>0</v>
      </c>
      <c r="N675" s="832">
        <v>1</v>
      </c>
      <c r="O675" s="836">
        <v>0.5</v>
      </c>
      <c r="P675" s="835"/>
      <c r="Q675" s="837"/>
      <c r="R675" s="832"/>
      <c r="S675" s="837">
        <v>0</v>
      </c>
      <c r="T675" s="836"/>
      <c r="U675" s="838">
        <v>0</v>
      </c>
    </row>
    <row r="676" spans="1:21" ht="14.4" customHeight="1" x14ac:dyDescent="0.3">
      <c r="A676" s="831">
        <v>31</v>
      </c>
      <c r="B676" s="832" t="s">
        <v>1383</v>
      </c>
      <c r="C676" s="832" t="s">
        <v>1389</v>
      </c>
      <c r="D676" s="833" t="s">
        <v>2163</v>
      </c>
      <c r="E676" s="834" t="s">
        <v>1414</v>
      </c>
      <c r="F676" s="832" t="s">
        <v>1386</v>
      </c>
      <c r="G676" s="832" t="s">
        <v>1423</v>
      </c>
      <c r="H676" s="832" t="s">
        <v>579</v>
      </c>
      <c r="I676" s="832" t="s">
        <v>1513</v>
      </c>
      <c r="J676" s="832" t="s">
        <v>1425</v>
      </c>
      <c r="K676" s="832" t="s">
        <v>1514</v>
      </c>
      <c r="L676" s="835">
        <v>30.99</v>
      </c>
      <c r="M676" s="835">
        <v>30.99</v>
      </c>
      <c r="N676" s="832">
        <v>1</v>
      </c>
      <c r="O676" s="836">
        <v>1</v>
      </c>
      <c r="P676" s="835">
        <v>30.99</v>
      </c>
      <c r="Q676" s="837">
        <v>1</v>
      </c>
      <c r="R676" s="832">
        <v>1</v>
      </c>
      <c r="S676" s="837">
        <v>1</v>
      </c>
      <c r="T676" s="836">
        <v>1</v>
      </c>
      <c r="U676" s="838">
        <v>1</v>
      </c>
    </row>
    <row r="677" spans="1:21" ht="14.4" customHeight="1" x14ac:dyDescent="0.3">
      <c r="A677" s="831">
        <v>31</v>
      </c>
      <c r="B677" s="832" t="s">
        <v>1383</v>
      </c>
      <c r="C677" s="832" t="s">
        <v>1389</v>
      </c>
      <c r="D677" s="833" t="s">
        <v>2163</v>
      </c>
      <c r="E677" s="834" t="s">
        <v>1414</v>
      </c>
      <c r="F677" s="832" t="s">
        <v>1386</v>
      </c>
      <c r="G677" s="832" t="s">
        <v>1423</v>
      </c>
      <c r="H677" s="832" t="s">
        <v>579</v>
      </c>
      <c r="I677" s="832" t="s">
        <v>1641</v>
      </c>
      <c r="J677" s="832" t="s">
        <v>1425</v>
      </c>
      <c r="K677" s="832" t="s">
        <v>1642</v>
      </c>
      <c r="L677" s="835">
        <v>24.77</v>
      </c>
      <c r="M677" s="835">
        <v>24.77</v>
      </c>
      <c r="N677" s="832">
        <v>1</v>
      </c>
      <c r="O677" s="836">
        <v>1</v>
      </c>
      <c r="P677" s="835">
        <v>24.77</v>
      </c>
      <c r="Q677" s="837">
        <v>1</v>
      </c>
      <c r="R677" s="832">
        <v>1</v>
      </c>
      <c r="S677" s="837">
        <v>1</v>
      </c>
      <c r="T677" s="836">
        <v>1</v>
      </c>
      <c r="U677" s="838">
        <v>1</v>
      </c>
    </row>
    <row r="678" spans="1:21" ht="14.4" customHeight="1" x14ac:dyDescent="0.3">
      <c r="A678" s="831">
        <v>31</v>
      </c>
      <c r="B678" s="832" t="s">
        <v>1383</v>
      </c>
      <c r="C678" s="832" t="s">
        <v>1389</v>
      </c>
      <c r="D678" s="833" t="s">
        <v>2163</v>
      </c>
      <c r="E678" s="834" t="s">
        <v>1414</v>
      </c>
      <c r="F678" s="832" t="s">
        <v>1386</v>
      </c>
      <c r="G678" s="832" t="s">
        <v>1427</v>
      </c>
      <c r="H678" s="832" t="s">
        <v>579</v>
      </c>
      <c r="I678" s="832" t="s">
        <v>1428</v>
      </c>
      <c r="J678" s="832" t="s">
        <v>1429</v>
      </c>
      <c r="K678" s="832" t="s">
        <v>1430</v>
      </c>
      <c r="L678" s="835">
        <v>492.18</v>
      </c>
      <c r="M678" s="835">
        <v>492.18</v>
      </c>
      <c r="N678" s="832">
        <v>1</v>
      </c>
      <c r="O678" s="836">
        <v>1</v>
      </c>
      <c r="P678" s="835"/>
      <c r="Q678" s="837">
        <v>0</v>
      </c>
      <c r="R678" s="832"/>
      <c r="S678" s="837">
        <v>0</v>
      </c>
      <c r="T678" s="836"/>
      <c r="U678" s="838">
        <v>0</v>
      </c>
    </row>
    <row r="679" spans="1:21" ht="14.4" customHeight="1" x14ac:dyDescent="0.3">
      <c r="A679" s="831">
        <v>31</v>
      </c>
      <c r="B679" s="832" t="s">
        <v>1383</v>
      </c>
      <c r="C679" s="832" t="s">
        <v>1389</v>
      </c>
      <c r="D679" s="833" t="s">
        <v>2163</v>
      </c>
      <c r="E679" s="834" t="s">
        <v>1414</v>
      </c>
      <c r="F679" s="832" t="s">
        <v>1386</v>
      </c>
      <c r="G679" s="832" t="s">
        <v>1427</v>
      </c>
      <c r="H679" s="832" t="s">
        <v>579</v>
      </c>
      <c r="I679" s="832" t="s">
        <v>1515</v>
      </c>
      <c r="J679" s="832" t="s">
        <v>1477</v>
      </c>
      <c r="K679" s="832" t="s">
        <v>1516</v>
      </c>
      <c r="L679" s="835">
        <v>58.5</v>
      </c>
      <c r="M679" s="835">
        <v>117</v>
      </c>
      <c r="N679" s="832">
        <v>2</v>
      </c>
      <c r="O679" s="836">
        <v>2</v>
      </c>
      <c r="P679" s="835">
        <v>117</v>
      </c>
      <c r="Q679" s="837">
        <v>1</v>
      </c>
      <c r="R679" s="832">
        <v>2</v>
      </c>
      <c r="S679" s="837">
        <v>1</v>
      </c>
      <c r="T679" s="836">
        <v>2</v>
      </c>
      <c r="U679" s="838">
        <v>1</v>
      </c>
    </row>
    <row r="680" spans="1:21" ht="14.4" customHeight="1" x14ac:dyDescent="0.3">
      <c r="A680" s="831">
        <v>31</v>
      </c>
      <c r="B680" s="832" t="s">
        <v>1383</v>
      </c>
      <c r="C680" s="832" t="s">
        <v>1389</v>
      </c>
      <c r="D680" s="833" t="s">
        <v>2163</v>
      </c>
      <c r="E680" s="834" t="s">
        <v>1414</v>
      </c>
      <c r="F680" s="832" t="s">
        <v>1386</v>
      </c>
      <c r="G680" s="832" t="s">
        <v>1427</v>
      </c>
      <c r="H680" s="832" t="s">
        <v>579</v>
      </c>
      <c r="I680" s="832" t="s">
        <v>1739</v>
      </c>
      <c r="J680" s="832" t="s">
        <v>1740</v>
      </c>
      <c r="K680" s="832"/>
      <c r="L680" s="835">
        <v>80.349999999999994</v>
      </c>
      <c r="M680" s="835">
        <v>80.349999999999994</v>
      </c>
      <c r="N680" s="832">
        <v>1</v>
      </c>
      <c r="O680" s="836">
        <v>1</v>
      </c>
      <c r="P680" s="835">
        <v>80.349999999999994</v>
      </c>
      <c r="Q680" s="837">
        <v>1</v>
      </c>
      <c r="R680" s="832">
        <v>1</v>
      </c>
      <c r="S680" s="837">
        <v>1</v>
      </c>
      <c r="T680" s="836">
        <v>1</v>
      </c>
      <c r="U680" s="838">
        <v>1</v>
      </c>
    </row>
    <row r="681" spans="1:21" ht="14.4" customHeight="1" x14ac:dyDescent="0.3">
      <c r="A681" s="831">
        <v>31</v>
      </c>
      <c r="B681" s="832" t="s">
        <v>1383</v>
      </c>
      <c r="C681" s="832" t="s">
        <v>1389</v>
      </c>
      <c r="D681" s="833" t="s">
        <v>2163</v>
      </c>
      <c r="E681" s="834" t="s">
        <v>1414</v>
      </c>
      <c r="F681" s="832" t="s">
        <v>1386</v>
      </c>
      <c r="G681" s="832" t="s">
        <v>1427</v>
      </c>
      <c r="H681" s="832" t="s">
        <v>579</v>
      </c>
      <c r="I681" s="832" t="s">
        <v>1563</v>
      </c>
      <c r="J681" s="832" t="s">
        <v>1564</v>
      </c>
      <c r="K681" s="832" t="s">
        <v>1565</v>
      </c>
      <c r="L681" s="835">
        <v>350</v>
      </c>
      <c r="M681" s="835">
        <v>350</v>
      </c>
      <c r="N681" s="832">
        <v>1</v>
      </c>
      <c r="O681" s="836">
        <v>1</v>
      </c>
      <c r="P681" s="835"/>
      <c r="Q681" s="837">
        <v>0</v>
      </c>
      <c r="R681" s="832"/>
      <c r="S681" s="837">
        <v>0</v>
      </c>
      <c r="T681" s="836"/>
      <c r="U681" s="838">
        <v>0</v>
      </c>
    </row>
    <row r="682" spans="1:21" ht="14.4" customHeight="1" x14ac:dyDescent="0.3">
      <c r="A682" s="831">
        <v>31</v>
      </c>
      <c r="B682" s="832" t="s">
        <v>1383</v>
      </c>
      <c r="C682" s="832" t="s">
        <v>1389</v>
      </c>
      <c r="D682" s="833" t="s">
        <v>2163</v>
      </c>
      <c r="E682" s="834" t="s">
        <v>1414</v>
      </c>
      <c r="F682" s="832" t="s">
        <v>1386</v>
      </c>
      <c r="G682" s="832" t="s">
        <v>1427</v>
      </c>
      <c r="H682" s="832" t="s">
        <v>579</v>
      </c>
      <c r="I682" s="832" t="s">
        <v>1476</v>
      </c>
      <c r="J682" s="832" t="s">
        <v>1477</v>
      </c>
      <c r="K682" s="832" t="s">
        <v>1478</v>
      </c>
      <c r="L682" s="835">
        <v>58.5</v>
      </c>
      <c r="M682" s="835">
        <v>58.5</v>
      </c>
      <c r="N682" s="832">
        <v>1</v>
      </c>
      <c r="O682" s="836">
        <v>1</v>
      </c>
      <c r="P682" s="835">
        <v>58.5</v>
      </c>
      <c r="Q682" s="837">
        <v>1</v>
      </c>
      <c r="R682" s="832">
        <v>1</v>
      </c>
      <c r="S682" s="837">
        <v>1</v>
      </c>
      <c r="T682" s="836">
        <v>1</v>
      </c>
      <c r="U682" s="838">
        <v>1</v>
      </c>
    </row>
    <row r="683" spans="1:21" ht="14.4" customHeight="1" x14ac:dyDescent="0.3">
      <c r="A683" s="831">
        <v>31</v>
      </c>
      <c r="B683" s="832" t="s">
        <v>1383</v>
      </c>
      <c r="C683" s="832" t="s">
        <v>1389</v>
      </c>
      <c r="D683" s="833" t="s">
        <v>2163</v>
      </c>
      <c r="E683" s="834" t="s">
        <v>1414</v>
      </c>
      <c r="F683" s="832" t="s">
        <v>1386</v>
      </c>
      <c r="G683" s="832" t="s">
        <v>1427</v>
      </c>
      <c r="H683" s="832" t="s">
        <v>579</v>
      </c>
      <c r="I683" s="832" t="s">
        <v>1798</v>
      </c>
      <c r="J683" s="832" t="s">
        <v>1799</v>
      </c>
      <c r="K683" s="832"/>
      <c r="L683" s="835">
        <v>2440.2399999999998</v>
      </c>
      <c r="M683" s="835">
        <v>2440.2399999999998</v>
      </c>
      <c r="N683" s="832">
        <v>1</v>
      </c>
      <c r="O683" s="836">
        <v>1</v>
      </c>
      <c r="P683" s="835"/>
      <c r="Q683" s="837">
        <v>0</v>
      </c>
      <c r="R683" s="832"/>
      <c r="S683" s="837">
        <v>0</v>
      </c>
      <c r="T683" s="836"/>
      <c r="U683" s="838">
        <v>0</v>
      </c>
    </row>
    <row r="684" spans="1:21" ht="14.4" customHeight="1" x14ac:dyDescent="0.3">
      <c r="A684" s="831">
        <v>31</v>
      </c>
      <c r="B684" s="832" t="s">
        <v>1383</v>
      </c>
      <c r="C684" s="832" t="s">
        <v>1389</v>
      </c>
      <c r="D684" s="833" t="s">
        <v>2163</v>
      </c>
      <c r="E684" s="834" t="s">
        <v>1414</v>
      </c>
      <c r="F684" s="832" t="s">
        <v>1386</v>
      </c>
      <c r="G684" s="832" t="s">
        <v>1434</v>
      </c>
      <c r="H684" s="832" t="s">
        <v>579</v>
      </c>
      <c r="I684" s="832" t="s">
        <v>1569</v>
      </c>
      <c r="J684" s="832" t="s">
        <v>1570</v>
      </c>
      <c r="K684" s="832" t="s">
        <v>1571</v>
      </c>
      <c r="L684" s="835">
        <v>260</v>
      </c>
      <c r="M684" s="835">
        <v>260</v>
      </c>
      <c r="N684" s="832">
        <v>1</v>
      </c>
      <c r="O684" s="836">
        <v>1</v>
      </c>
      <c r="P684" s="835">
        <v>260</v>
      </c>
      <c r="Q684" s="837">
        <v>1</v>
      </c>
      <c r="R684" s="832">
        <v>1</v>
      </c>
      <c r="S684" s="837">
        <v>1</v>
      </c>
      <c r="T684" s="836">
        <v>1</v>
      </c>
      <c r="U684" s="838">
        <v>1</v>
      </c>
    </row>
    <row r="685" spans="1:21" ht="14.4" customHeight="1" x14ac:dyDescent="0.3">
      <c r="A685" s="831">
        <v>31</v>
      </c>
      <c r="B685" s="832" t="s">
        <v>1383</v>
      </c>
      <c r="C685" s="832" t="s">
        <v>1389</v>
      </c>
      <c r="D685" s="833" t="s">
        <v>2163</v>
      </c>
      <c r="E685" s="834" t="s">
        <v>1409</v>
      </c>
      <c r="F685" s="832" t="s">
        <v>1384</v>
      </c>
      <c r="G685" s="832" t="s">
        <v>1439</v>
      </c>
      <c r="H685" s="832" t="s">
        <v>579</v>
      </c>
      <c r="I685" s="832" t="s">
        <v>1440</v>
      </c>
      <c r="J685" s="832" t="s">
        <v>1441</v>
      </c>
      <c r="K685" s="832" t="s">
        <v>1251</v>
      </c>
      <c r="L685" s="835">
        <v>78.33</v>
      </c>
      <c r="M685" s="835">
        <v>156.66</v>
      </c>
      <c r="N685" s="832">
        <v>2</v>
      </c>
      <c r="O685" s="836">
        <v>1</v>
      </c>
      <c r="P685" s="835">
        <v>156.66</v>
      </c>
      <c r="Q685" s="837">
        <v>1</v>
      </c>
      <c r="R685" s="832">
        <v>2</v>
      </c>
      <c r="S685" s="837">
        <v>1</v>
      </c>
      <c r="T685" s="836">
        <v>1</v>
      </c>
      <c r="U685" s="838">
        <v>1</v>
      </c>
    </row>
    <row r="686" spans="1:21" ht="14.4" customHeight="1" x14ac:dyDescent="0.3">
      <c r="A686" s="831">
        <v>31</v>
      </c>
      <c r="B686" s="832" t="s">
        <v>1383</v>
      </c>
      <c r="C686" s="832" t="s">
        <v>1389</v>
      </c>
      <c r="D686" s="833" t="s">
        <v>2163</v>
      </c>
      <c r="E686" s="834" t="s">
        <v>1409</v>
      </c>
      <c r="F686" s="832" t="s">
        <v>1384</v>
      </c>
      <c r="G686" s="832" t="s">
        <v>2152</v>
      </c>
      <c r="H686" s="832" t="s">
        <v>579</v>
      </c>
      <c r="I686" s="832" t="s">
        <v>2153</v>
      </c>
      <c r="J686" s="832" t="s">
        <v>1027</v>
      </c>
      <c r="K686" s="832" t="s">
        <v>2154</v>
      </c>
      <c r="L686" s="835">
        <v>75.05</v>
      </c>
      <c r="M686" s="835">
        <v>75.05</v>
      </c>
      <c r="N686" s="832">
        <v>1</v>
      </c>
      <c r="O686" s="836">
        <v>0.5</v>
      </c>
      <c r="P686" s="835"/>
      <c r="Q686" s="837">
        <v>0</v>
      </c>
      <c r="R686" s="832"/>
      <c r="S686" s="837">
        <v>0</v>
      </c>
      <c r="T686" s="836"/>
      <c r="U686" s="838">
        <v>0</v>
      </c>
    </row>
    <row r="687" spans="1:21" ht="14.4" customHeight="1" x14ac:dyDescent="0.3">
      <c r="A687" s="831">
        <v>31</v>
      </c>
      <c r="B687" s="832" t="s">
        <v>1383</v>
      </c>
      <c r="C687" s="832" t="s">
        <v>1389</v>
      </c>
      <c r="D687" s="833" t="s">
        <v>2163</v>
      </c>
      <c r="E687" s="834" t="s">
        <v>1409</v>
      </c>
      <c r="F687" s="832" t="s">
        <v>1384</v>
      </c>
      <c r="G687" s="832" t="s">
        <v>1502</v>
      </c>
      <c r="H687" s="832" t="s">
        <v>579</v>
      </c>
      <c r="I687" s="832" t="s">
        <v>1503</v>
      </c>
      <c r="J687" s="832" t="s">
        <v>1504</v>
      </c>
      <c r="K687" s="832" t="s">
        <v>1505</v>
      </c>
      <c r="L687" s="835">
        <v>30.46</v>
      </c>
      <c r="M687" s="835">
        <v>30.46</v>
      </c>
      <c r="N687" s="832">
        <v>1</v>
      </c>
      <c r="O687" s="836">
        <v>0.5</v>
      </c>
      <c r="P687" s="835"/>
      <c r="Q687" s="837">
        <v>0</v>
      </c>
      <c r="R687" s="832"/>
      <c r="S687" s="837">
        <v>0</v>
      </c>
      <c r="T687" s="836"/>
      <c r="U687" s="838">
        <v>0</v>
      </c>
    </row>
    <row r="688" spans="1:21" ht="14.4" customHeight="1" x14ac:dyDescent="0.3">
      <c r="A688" s="831">
        <v>31</v>
      </c>
      <c r="B688" s="832" t="s">
        <v>1383</v>
      </c>
      <c r="C688" s="832" t="s">
        <v>1389</v>
      </c>
      <c r="D688" s="833" t="s">
        <v>2163</v>
      </c>
      <c r="E688" s="834" t="s">
        <v>1409</v>
      </c>
      <c r="F688" s="832" t="s">
        <v>1384</v>
      </c>
      <c r="G688" s="832" t="s">
        <v>2155</v>
      </c>
      <c r="H688" s="832" t="s">
        <v>609</v>
      </c>
      <c r="I688" s="832" t="s">
        <v>2156</v>
      </c>
      <c r="J688" s="832" t="s">
        <v>2157</v>
      </c>
      <c r="K688" s="832" t="s">
        <v>2158</v>
      </c>
      <c r="L688" s="835">
        <v>434.19</v>
      </c>
      <c r="M688" s="835">
        <v>434.19</v>
      </c>
      <c r="N688" s="832">
        <v>1</v>
      </c>
      <c r="O688" s="836">
        <v>1</v>
      </c>
      <c r="P688" s="835">
        <v>434.19</v>
      </c>
      <c r="Q688" s="837">
        <v>1</v>
      </c>
      <c r="R688" s="832">
        <v>1</v>
      </c>
      <c r="S688" s="837">
        <v>1</v>
      </c>
      <c r="T688" s="836">
        <v>1</v>
      </c>
      <c r="U688" s="838">
        <v>1</v>
      </c>
    </row>
    <row r="689" spans="1:21" ht="14.4" customHeight="1" x14ac:dyDescent="0.3">
      <c r="A689" s="831">
        <v>31</v>
      </c>
      <c r="B689" s="832" t="s">
        <v>1383</v>
      </c>
      <c r="C689" s="832" t="s">
        <v>1389</v>
      </c>
      <c r="D689" s="833" t="s">
        <v>2163</v>
      </c>
      <c r="E689" s="834" t="s">
        <v>1409</v>
      </c>
      <c r="F689" s="832" t="s">
        <v>1384</v>
      </c>
      <c r="G689" s="832" t="s">
        <v>1527</v>
      </c>
      <c r="H689" s="832" t="s">
        <v>579</v>
      </c>
      <c r="I689" s="832" t="s">
        <v>1528</v>
      </c>
      <c r="J689" s="832" t="s">
        <v>915</v>
      </c>
      <c r="K689" s="832" t="s">
        <v>1529</v>
      </c>
      <c r="L689" s="835">
        <v>48.09</v>
      </c>
      <c r="M689" s="835">
        <v>240.45000000000002</v>
      </c>
      <c r="N689" s="832">
        <v>5</v>
      </c>
      <c r="O689" s="836">
        <v>1</v>
      </c>
      <c r="P689" s="835">
        <v>240.45000000000002</v>
      </c>
      <c r="Q689" s="837">
        <v>1</v>
      </c>
      <c r="R689" s="832">
        <v>5</v>
      </c>
      <c r="S689" s="837">
        <v>1</v>
      </c>
      <c r="T689" s="836">
        <v>1</v>
      </c>
      <c r="U689" s="838">
        <v>1</v>
      </c>
    </row>
    <row r="690" spans="1:21" ht="14.4" customHeight="1" x14ac:dyDescent="0.3">
      <c r="A690" s="831">
        <v>31</v>
      </c>
      <c r="B690" s="832" t="s">
        <v>1383</v>
      </c>
      <c r="C690" s="832" t="s">
        <v>1389</v>
      </c>
      <c r="D690" s="833" t="s">
        <v>2163</v>
      </c>
      <c r="E690" s="834" t="s">
        <v>1409</v>
      </c>
      <c r="F690" s="832" t="s">
        <v>1384</v>
      </c>
      <c r="G690" s="832" t="s">
        <v>1442</v>
      </c>
      <c r="H690" s="832" t="s">
        <v>579</v>
      </c>
      <c r="I690" s="832" t="s">
        <v>1443</v>
      </c>
      <c r="J690" s="832" t="s">
        <v>1444</v>
      </c>
      <c r="K690" s="832" t="s">
        <v>1445</v>
      </c>
      <c r="L690" s="835">
        <v>132.97999999999999</v>
      </c>
      <c r="M690" s="835">
        <v>797.87999999999988</v>
      </c>
      <c r="N690" s="832">
        <v>6</v>
      </c>
      <c r="O690" s="836">
        <v>1.5</v>
      </c>
      <c r="P690" s="835">
        <v>797.87999999999988</v>
      </c>
      <c r="Q690" s="837">
        <v>1</v>
      </c>
      <c r="R690" s="832">
        <v>6</v>
      </c>
      <c r="S690" s="837">
        <v>1</v>
      </c>
      <c r="T690" s="836">
        <v>1.5</v>
      </c>
      <c r="U690" s="838">
        <v>1</v>
      </c>
    </row>
    <row r="691" spans="1:21" ht="14.4" customHeight="1" x14ac:dyDescent="0.3">
      <c r="A691" s="831">
        <v>31</v>
      </c>
      <c r="B691" s="832" t="s">
        <v>1383</v>
      </c>
      <c r="C691" s="832" t="s">
        <v>1389</v>
      </c>
      <c r="D691" s="833" t="s">
        <v>2163</v>
      </c>
      <c r="E691" s="834" t="s">
        <v>1409</v>
      </c>
      <c r="F691" s="832" t="s">
        <v>1384</v>
      </c>
      <c r="G691" s="832" t="s">
        <v>1417</v>
      </c>
      <c r="H691" s="832" t="s">
        <v>609</v>
      </c>
      <c r="I691" s="832" t="s">
        <v>1438</v>
      </c>
      <c r="J691" s="832" t="s">
        <v>718</v>
      </c>
      <c r="K691" s="832" t="s">
        <v>1165</v>
      </c>
      <c r="L691" s="835">
        <v>490.89</v>
      </c>
      <c r="M691" s="835">
        <v>17181.150000000001</v>
      </c>
      <c r="N691" s="832">
        <v>35</v>
      </c>
      <c r="O691" s="836">
        <v>10.5</v>
      </c>
      <c r="P691" s="835">
        <v>13744.920000000002</v>
      </c>
      <c r="Q691" s="837">
        <v>0.8</v>
      </c>
      <c r="R691" s="832">
        <v>28</v>
      </c>
      <c r="S691" s="837">
        <v>0.8</v>
      </c>
      <c r="T691" s="836">
        <v>8.5</v>
      </c>
      <c r="U691" s="838">
        <v>0.80952380952380953</v>
      </c>
    </row>
    <row r="692" spans="1:21" ht="14.4" customHeight="1" x14ac:dyDescent="0.3">
      <c r="A692" s="831">
        <v>31</v>
      </c>
      <c r="B692" s="832" t="s">
        <v>1383</v>
      </c>
      <c r="C692" s="832" t="s">
        <v>1389</v>
      </c>
      <c r="D692" s="833" t="s">
        <v>2163</v>
      </c>
      <c r="E692" s="834" t="s">
        <v>1409</v>
      </c>
      <c r="F692" s="832" t="s">
        <v>1384</v>
      </c>
      <c r="G692" s="832" t="s">
        <v>1417</v>
      </c>
      <c r="H692" s="832" t="s">
        <v>609</v>
      </c>
      <c r="I692" s="832" t="s">
        <v>1418</v>
      </c>
      <c r="J692" s="832" t="s">
        <v>718</v>
      </c>
      <c r="K692" s="832" t="s">
        <v>1163</v>
      </c>
      <c r="L692" s="835">
        <v>736.33</v>
      </c>
      <c r="M692" s="835">
        <v>47125.120000000017</v>
      </c>
      <c r="N692" s="832">
        <v>64</v>
      </c>
      <c r="O692" s="836">
        <v>17</v>
      </c>
      <c r="P692" s="835">
        <v>37552.830000000016</v>
      </c>
      <c r="Q692" s="837">
        <v>0.796875</v>
      </c>
      <c r="R692" s="832">
        <v>51</v>
      </c>
      <c r="S692" s="837">
        <v>0.796875</v>
      </c>
      <c r="T692" s="836">
        <v>14.5</v>
      </c>
      <c r="U692" s="838">
        <v>0.8529411764705882</v>
      </c>
    </row>
    <row r="693" spans="1:21" ht="14.4" customHeight="1" x14ac:dyDescent="0.3">
      <c r="A693" s="831">
        <v>31</v>
      </c>
      <c r="B693" s="832" t="s">
        <v>1383</v>
      </c>
      <c r="C693" s="832" t="s">
        <v>1389</v>
      </c>
      <c r="D693" s="833" t="s">
        <v>2163</v>
      </c>
      <c r="E693" s="834" t="s">
        <v>1409</v>
      </c>
      <c r="F693" s="832" t="s">
        <v>1384</v>
      </c>
      <c r="G693" s="832" t="s">
        <v>1417</v>
      </c>
      <c r="H693" s="832" t="s">
        <v>609</v>
      </c>
      <c r="I693" s="832" t="s">
        <v>1488</v>
      </c>
      <c r="J693" s="832" t="s">
        <v>718</v>
      </c>
      <c r="K693" s="832" t="s">
        <v>1489</v>
      </c>
      <c r="L693" s="835">
        <v>923.74</v>
      </c>
      <c r="M693" s="835">
        <v>5542.4400000000005</v>
      </c>
      <c r="N693" s="832">
        <v>6</v>
      </c>
      <c r="O693" s="836">
        <v>2.5</v>
      </c>
      <c r="P693" s="835">
        <v>3694.96</v>
      </c>
      <c r="Q693" s="837">
        <v>0.66666666666666663</v>
      </c>
      <c r="R693" s="832">
        <v>4</v>
      </c>
      <c r="S693" s="837">
        <v>0.66666666666666663</v>
      </c>
      <c r="T693" s="836">
        <v>1.5</v>
      </c>
      <c r="U693" s="838">
        <v>0.6</v>
      </c>
    </row>
    <row r="694" spans="1:21" ht="14.4" customHeight="1" x14ac:dyDescent="0.3">
      <c r="A694" s="831">
        <v>31</v>
      </c>
      <c r="B694" s="832" t="s">
        <v>1383</v>
      </c>
      <c r="C694" s="832" t="s">
        <v>1389</v>
      </c>
      <c r="D694" s="833" t="s">
        <v>2163</v>
      </c>
      <c r="E694" s="834" t="s">
        <v>1409</v>
      </c>
      <c r="F694" s="832" t="s">
        <v>1384</v>
      </c>
      <c r="G694" s="832" t="s">
        <v>1453</v>
      </c>
      <c r="H694" s="832" t="s">
        <v>579</v>
      </c>
      <c r="I694" s="832" t="s">
        <v>1454</v>
      </c>
      <c r="J694" s="832" t="s">
        <v>850</v>
      </c>
      <c r="K694" s="832" t="s">
        <v>1455</v>
      </c>
      <c r="L694" s="835">
        <v>0</v>
      </c>
      <c r="M694" s="835">
        <v>0</v>
      </c>
      <c r="N694" s="832">
        <v>1</v>
      </c>
      <c r="O694" s="836">
        <v>1</v>
      </c>
      <c r="P694" s="835"/>
      <c r="Q694" s="837"/>
      <c r="R694" s="832"/>
      <c r="S694" s="837">
        <v>0</v>
      </c>
      <c r="T694" s="836"/>
      <c r="U694" s="838">
        <v>0</v>
      </c>
    </row>
    <row r="695" spans="1:21" ht="14.4" customHeight="1" x14ac:dyDescent="0.3">
      <c r="A695" s="831">
        <v>31</v>
      </c>
      <c r="B695" s="832" t="s">
        <v>1383</v>
      </c>
      <c r="C695" s="832" t="s">
        <v>1389</v>
      </c>
      <c r="D695" s="833" t="s">
        <v>2163</v>
      </c>
      <c r="E695" s="834" t="s">
        <v>1409</v>
      </c>
      <c r="F695" s="832" t="s">
        <v>1384</v>
      </c>
      <c r="G695" s="832" t="s">
        <v>1419</v>
      </c>
      <c r="H695" s="832" t="s">
        <v>609</v>
      </c>
      <c r="I695" s="832" t="s">
        <v>1284</v>
      </c>
      <c r="J695" s="832" t="s">
        <v>1285</v>
      </c>
      <c r="K695" s="832" t="s">
        <v>1286</v>
      </c>
      <c r="L695" s="835">
        <v>0</v>
      </c>
      <c r="M695" s="835">
        <v>0</v>
      </c>
      <c r="N695" s="832">
        <v>203</v>
      </c>
      <c r="O695" s="836">
        <v>81.5</v>
      </c>
      <c r="P695" s="835">
        <v>0</v>
      </c>
      <c r="Q695" s="837"/>
      <c r="R695" s="832">
        <v>107</v>
      </c>
      <c r="S695" s="837">
        <v>0.52709359605911332</v>
      </c>
      <c r="T695" s="836">
        <v>36.5</v>
      </c>
      <c r="U695" s="838">
        <v>0.44785276073619634</v>
      </c>
    </row>
    <row r="696" spans="1:21" ht="14.4" customHeight="1" x14ac:dyDescent="0.3">
      <c r="A696" s="831">
        <v>31</v>
      </c>
      <c r="B696" s="832" t="s">
        <v>1383</v>
      </c>
      <c r="C696" s="832" t="s">
        <v>1389</v>
      </c>
      <c r="D696" s="833" t="s">
        <v>2163</v>
      </c>
      <c r="E696" s="834" t="s">
        <v>1409</v>
      </c>
      <c r="F696" s="832" t="s">
        <v>1384</v>
      </c>
      <c r="G696" s="832" t="s">
        <v>1420</v>
      </c>
      <c r="H696" s="832" t="s">
        <v>579</v>
      </c>
      <c r="I696" s="832" t="s">
        <v>1421</v>
      </c>
      <c r="J696" s="832" t="s">
        <v>928</v>
      </c>
      <c r="K696" s="832" t="s">
        <v>1422</v>
      </c>
      <c r="L696" s="835">
        <v>219.37</v>
      </c>
      <c r="M696" s="835">
        <v>2193.7000000000003</v>
      </c>
      <c r="N696" s="832">
        <v>10</v>
      </c>
      <c r="O696" s="836">
        <v>4</v>
      </c>
      <c r="P696" s="835">
        <v>658.11</v>
      </c>
      <c r="Q696" s="837">
        <v>0.3</v>
      </c>
      <c r="R696" s="832">
        <v>3</v>
      </c>
      <c r="S696" s="837">
        <v>0.3</v>
      </c>
      <c r="T696" s="836">
        <v>1.5</v>
      </c>
      <c r="U696" s="838">
        <v>0.375</v>
      </c>
    </row>
    <row r="697" spans="1:21" ht="14.4" customHeight="1" x14ac:dyDescent="0.3">
      <c r="A697" s="831">
        <v>31</v>
      </c>
      <c r="B697" s="832" t="s">
        <v>1383</v>
      </c>
      <c r="C697" s="832" t="s">
        <v>1389</v>
      </c>
      <c r="D697" s="833" t="s">
        <v>2163</v>
      </c>
      <c r="E697" s="834" t="s">
        <v>1409</v>
      </c>
      <c r="F697" s="832" t="s">
        <v>1384</v>
      </c>
      <c r="G697" s="832" t="s">
        <v>1617</v>
      </c>
      <c r="H697" s="832" t="s">
        <v>579</v>
      </c>
      <c r="I697" s="832" t="s">
        <v>1618</v>
      </c>
      <c r="J697" s="832" t="s">
        <v>1619</v>
      </c>
      <c r="K697" s="832" t="s">
        <v>1620</v>
      </c>
      <c r="L697" s="835">
        <v>60.39</v>
      </c>
      <c r="M697" s="835">
        <v>60.39</v>
      </c>
      <c r="N697" s="832">
        <v>1</v>
      </c>
      <c r="O697" s="836">
        <v>1</v>
      </c>
      <c r="P697" s="835">
        <v>60.39</v>
      </c>
      <c r="Q697" s="837">
        <v>1</v>
      </c>
      <c r="R697" s="832">
        <v>1</v>
      </c>
      <c r="S697" s="837">
        <v>1</v>
      </c>
      <c r="T697" s="836">
        <v>1</v>
      </c>
      <c r="U697" s="838">
        <v>1</v>
      </c>
    </row>
    <row r="698" spans="1:21" ht="14.4" customHeight="1" x14ac:dyDescent="0.3">
      <c r="A698" s="831">
        <v>31</v>
      </c>
      <c r="B698" s="832" t="s">
        <v>1383</v>
      </c>
      <c r="C698" s="832" t="s">
        <v>1389</v>
      </c>
      <c r="D698" s="833" t="s">
        <v>2163</v>
      </c>
      <c r="E698" s="834" t="s">
        <v>1409</v>
      </c>
      <c r="F698" s="832" t="s">
        <v>1384</v>
      </c>
      <c r="G698" s="832" t="s">
        <v>1456</v>
      </c>
      <c r="H698" s="832" t="s">
        <v>579</v>
      </c>
      <c r="I698" s="832" t="s">
        <v>1698</v>
      </c>
      <c r="J698" s="832" t="s">
        <v>1458</v>
      </c>
      <c r="K698" s="832" t="s">
        <v>1699</v>
      </c>
      <c r="L698" s="835">
        <v>33.549999999999997</v>
      </c>
      <c r="M698" s="835">
        <v>33.549999999999997</v>
      </c>
      <c r="N698" s="832">
        <v>1</v>
      </c>
      <c r="O698" s="836">
        <v>0.5</v>
      </c>
      <c r="P698" s="835">
        <v>33.549999999999997</v>
      </c>
      <c r="Q698" s="837">
        <v>1</v>
      </c>
      <c r="R698" s="832">
        <v>1</v>
      </c>
      <c r="S698" s="837">
        <v>1</v>
      </c>
      <c r="T698" s="836">
        <v>0.5</v>
      </c>
      <c r="U698" s="838">
        <v>1</v>
      </c>
    </row>
    <row r="699" spans="1:21" ht="14.4" customHeight="1" x14ac:dyDescent="0.3">
      <c r="A699" s="831">
        <v>31</v>
      </c>
      <c r="B699" s="832" t="s">
        <v>1383</v>
      </c>
      <c r="C699" s="832" t="s">
        <v>1389</v>
      </c>
      <c r="D699" s="833" t="s">
        <v>2163</v>
      </c>
      <c r="E699" s="834" t="s">
        <v>1409</v>
      </c>
      <c r="F699" s="832" t="s">
        <v>1384</v>
      </c>
      <c r="G699" s="832" t="s">
        <v>1456</v>
      </c>
      <c r="H699" s="832" t="s">
        <v>579</v>
      </c>
      <c r="I699" s="832" t="s">
        <v>1784</v>
      </c>
      <c r="J699" s="832" t="s">
        <v>1458</v>
      </c>
      <c r="K699" s="832" t="s">
        <v>1785</v>
      </c>
      <c r="L699" s="835">
        <v>33.31</v>
      </c>
      <c r="M699" s="835">
        <v>66.62</v>
      </c>
      <c r="N699" s="832">
        <v>2</v>
      </c>
      <c r="O699" s="836">
        <v>1</v>
      </c>
      <c r="P699" s="835"/>
      <c r="Q699" s="837">
        <v>0</v>
      </c>
      <c r="R699" s="832"/>
      <c r="S699" s="837">
        <v>0</v>
      </c>
      <c r="T699" s="836"/>
      <c r="U699" s="838">
        <v>0</v>
      </c>
    </row>
    <row r="700" spans="1:21" ht="14.4" customHeight="1" x14ac:dyDescent="0.3">
      <c r="A700" s="831">
        <v>31</v>
      </c>
      <c r="B700" s="832" t="s">
        <v>1383</v>
      </c>
      <c r="C700" s="832" t="s">
        <v>1389</v>
      </c>
      <c r="D700" s="833" t="s">
        <v>2163</v>
      </c>
      <c r="E700" s="834" t="s">
        <v>1409</v>
      </c>
      <c r="F700" s="832" t="s">
        <v>1384</v>
      </c>
      <c r="G700" s="832" t="s">
        <v>1456</v>
      </c>
      <c r="H700" s="832" t="s">
        <v>579</v>
      </c>
      <c r="I700" s="832" t="s">
        <v>1490</v>
      </c>
      <c r="J700" s="832" t="s">
        <v>1458</v>
      </c>
      <c r="K700" s="832" t="s">
        <v>1491</v>
      </c>
      <c r="L700" s="835">
        <v>99.94</v>
      </c>
      <c r="M700" s="835">
        <v>99.94</v>
      </c>
      <c r="N700" s="832">
        <v>1</v>
      </c>
      <c r="O700" s="836">
        <v>1</v>
      </c>
      <c r="P700" s="835"/>
      <c r="Q700" s="837">
        <v>0</v>
      </c>
      <c r="R700" s="832"/>
      <c r="S700" s="837">
        <v>0</v>
      </c>
      <c r="T700" s="836"/>
      <c r="U700" s="838">
        <v>0</v>
      </c>
    </row>
    <row r="701" spans="1:21" ht="14.4" customHeight="1" x14ac:dyDescent="0.3">
      <c r="A701" s="831">
        <v>31</v>
      </c>
      <c r="B701" s="832" t="s">
        <v>1383</v>
      </c>
      <c r="C701" s="832" t="s">
        <v>1389</v>
      </c>
      <c r="D701" s="833" t="s">
        <v>2163</v>
      </c>
      <c r="E701" s="834" t="s">
        <v>1409</v>
      </c>
      <c r="F701" s="832" t="s">
        <v>1384</v>
      </c>
      <c r="G701" s="832" t="s">
        <v>1456</v>
      </c>
      <c r="H701" s="832" t="s">
        <v>579</v>
      </c>
      <c r="I701" s="832" t="s">
        <v>1800</v>
      </c>
      <c r="J701" s="832" t="s">
        <v>1458</v>
      </c>
      <c r="K701" s="832" t="s">
        <v>1801</v>
      </c>
      <c r="L701" s="835">
        <v>66.63</v>
      </c>
      <c r="M701" s="835">
        <v>133.26</v>
      </c>
      <c r="N701" s="832">
        <v>2</v>
      </c>
      <c r="O701" s="836">
        <v>1</v>
      </c>
      <c r="P701" s="835">
        <v>133.26</v>
      </c>
      <c r="Q701" s="837">
        <v>1</v>
      </c>
      <c r="R701" s="832">
        <v>2</v>
      </c>
      <c r="S701" s="837">
        <v>1</v>
      </c>
      <c r="T701" s="836">
        <v>1</v>
      </c>
      <c r="U701" s="838">
        <v>1</v>
      </c>
    </row>
    <row r="702" spans="1:21" ht="14.4" customHeight="1" x14ac:dyDescent="0.3">
      <c r="A702" s="831">
        <v>31</v>
      </c>
      <c r="B702" s="832" t="s">
        <v>1383</v>
      </c>
      <c r="C702" s="832" t="s">
        <v>1389</v>
      </c>
      <c r="D702" s="833" t="s">
        <v>2163</v>
      </c>
      <c r="E702" s="834" t="s">
        <v>1409</v>
      </c>
      <c r="F702" s="832" t="s">
        <v>1384</v>
      </c>
      <c r="G702" s="832" t="s">
        <v>1456</v>
      </c>
      <c r="H702" s="832" t="s">
        <v>579</v>
      </c>
      <c r="I702" s="832" t="s">
        <v>1492</v>
      </c>
      <c r="J702" s="832" t="s">
        <v>1493</v>
      </c>
      <c r="K702" s="832" t="s">
        <v>1494</v>
      </c>
      <c r="L702" s="835">
        <v>50.32</v>
      </c>
      <c r="M702" s="835">
        <v>50.32</v>
      </c>
      <c r="N702" s="832">
        <v>1</v>
      </c>
      <c r="O702" s="836">
        <v>1</v>
      </c>
      <c r="P702" s="835">
        <v>50.32</v>
      </c>
      <c r="Q702" s="837">
        <v>1</v>
      </c>
      <c r="R702" s="832">
        <v>1</v>
      </c>
      <c r="S702" s="837">
        <v>1</v>
      </c>
      <c r="T702" s="836">
        <v>1</v>
      </c>
      <c r="U702" s="838">
        <v>1</v>
      </c>
    </row>
    <row r="703" spans="1:21" ht="14.4" customHeight="1" x14ac:dyDescent="0.3">
      <c r="A703" s="831">
        <v>31</v>
      </c>
      <c r="B703" s="832" t="s">
        <v>1383</v>
      </c>
      <c r="C703" s="832" t="s">
        <v>1389</v>
      </c>
      <c r="D703" s="833" t="s">
        <v>2163</v>
      </c>
      <c r="E703" s="834" t="s">
        <v>1409</v>
      </c>
      <c r="F703" s="832" t="s">
        <v>1384</v>
      </c>
      <c r="G703" s="832" t="s">
        <v>1460</v>
      </c>
      <c r="H703" s="832" t="s">
        <v>609</v>
      </c>
      <c r="I703" s="832" t="s">
        <v>1700</v>
      </c>
      <c r="J703" s="832" t="s">
        <v>888</v>
      </c>
      <c r="K703" s="832" t="s">
        <v>1701</v>
      </c>
      <c r="L703" s="835">
        <v>154.36000000000001</v>
      </c>
      <c r="M703" s="835">
        <v>463.08000000000004</v>
      </c>
      <c r="N703" s="832">
        <v>3</v>
      </c>
      <c r="O703" s="836">
        <v>2</v>
      </c>
      <c r="P703" s="835">
        <v>463.08000000000004</v>
      </c>
      <c r="Q703" s="837">
        <v>1</v>
      </c>
      <c r="R703" s="832">
        <v>3</v>
      </c>
      <c r="S703" s="837">
        <v>1</v>
      </c>
      <c r="T703" s="836">
        <v>2</v>
      </c>
      <c r="U703" s="838">
        <v>1</v>
      </c>
    </row>
    <row r="704" spans="1:21" ht="14.4" customHeight="1" x14ac:dyDescent="0.3">
      <c r="A704" s="831">
        <v>31</v>
      </c>
      <c r="B704" s="832" t="s">
        <v>1383</v>
      </c>
      <c r="C704" s="832" t="s">
        <v>1389</v>
      </c>
      <c r="D704" s="833" t="s">
        <v>2163</v>
      </c>
      <c r="E704" s="834" t="s">
        <v>1409</v>
      </c>
      <c r="F704" s="832" t="s">
        <v>1384</v>
      </c>
      <c r="G704" s="832" t="s">
        <v>1460</v>
      </c>
      <c r="H704" s="832" t="s">
        <v>609</v>
      </c>
      <c r="I704" s="832" t="s">
        <v>2159</v>
      </c>
      <c r="J704" s="832" t="s">
        <v>2160</v>
      </c>
      <c r="K704" s="832" t="s">
        <v>2161</v>
      </c>
      <c r="L704" s="835">
        <v>111.22</v>
      </c>
      <c r="M704" s="835">
        <v>111.22</v>
      </c>
      <c r="N704" s="832">
        <v>1</v>
      </c>
      <c r="O704" s="836">
        <v>0.5</v>
      </c>
      <c r="P704" s="835">
        <v>111.22</v>
      </c>
      <c r="Q704" s="837">
        <v>1</v>
      </c>
      <c r="R704" s="832">
        <v>1</v>
      </c>
      <c r="S704" s="837">
        <v>1</v>
      </c>
      <c r="T704" s="836">
        <v>0.5</v>
      </c>
      <c r="U704" s="838">
        <v>1</v>
      </c>
    </row>
    <row r="705" spans="1:21" ht="14.4" customHeight="1" x14ac:dyDescent="0.3">
      <c r="A705" s="831">
        <v>31</v>
      </c>
      <c r="B705" s="832" t="s">
        <v>1383</v>
      </c>
      <c r="C705" s="832" t="s">
        <v>1389</v>
      </c>
      <c r="D705" s="833" t="s">
        <v>2163</v>
      </c>
      <c r="E705" s="834" t="s">
        <v>1409</v>
      </c>
      <c r="F705" s="832" t="s">
        <v>1384</v>
      </c>
      <c r="G705" s="832" t="s">
        <v>1460</v>
      </c>
      <c r="H705" s="832" t="s">
        <v>609</v>
      </c>
      <c r="I705" s="832" t="s">
        <v>1237</v>
      </c>
      <c r="J705" s="832" t="s">
        <v>888</v>
      </c>
      <c r="K705" s="832" t="s">
        <v>1238</v>
      </c>
      <c r="L705" s="835">
        <v>225.06</v>
      </c>
      <c r="M705" s="835">
        <v>225.06</v>
      </c>
      <c r="N705" s="832">
        <v>1</v>
      </c>
      <c r="O705" s="836">
        <v>0.5</v>
      </c>
      <c r="P705" s="835"/>
      <c r="Q705" s="837">
        <v>0</v>
      </c>
      <c r="R705" s="832"/>
      <c r="S705" s="837">
        <v>0</v>
      </c>
      <c r="T705" s="836"/>
      <c r="U705" s="838">
        <v>0</v>
      </c>
    </row>
    <row r="706" spans="1:21" ht="14.4" customHeight="1" x14ac:dyDescent="0.3">
      <c r="A706" s="831">
        <v>31</v>
      </c>
      <c r="B706" s="832" t="s">
        <v>1383</v>
      </c>
      <c r="C706" s="832" t="s">
        <v>1389</v>
      </c>
      <c r="D706" s="833" t="s">
        <v>2163</v>
      </c>
      <c r="E706" s="834" t="s">
        <v>1409</v>
      </c>
      <c r="F706" s="832" t="s">
        <v>1384</v>
      </c>
      <c r="G706" s="832" t="s">
        <v>1461</v>
      </c>
      <c r="H706" s="832" t="s">
        <v>579</v>
      </c>
      <c r="I706" s="832" t="s">
        <v>1462</v>
      </c>
      <c r="J706" s="832" t="s">
        <v>614</v>
      </c>
      <c r="K706" s="832" t="s">
        <v>1463</v>
      </c>
      <c r="L706" s="835">
        <v>0</v>
      </c>
      <c r="M706" s="835">
        <v>0</v>
      </c>
      <c r="N706" s="832">
        <v>7</v>
      </c>
      <c r="O706" s="836">
        <v>3.5</v>
      </c>
      <c r="P706" s="835">
        <v>0</v>
      </c>
      <c r="Q706" s="837"/>
      <c r="R706" s="832">
        <v>6</v>
      </c>
      <c r="S706" s="837">
        <v>0.8571428571428571</v>
      </c>
      <c r="T706" s="836">
        <v>3</v>
      </c>
      <c r="U706" s="838">
        <v>0.8571428571428571</v>
      </c>
    </row>
    <row r="707" spans="1:21" ht="14.4" customHeight="1" x14ac:dyDescent="0.3">
      <c r="A707" s="831">
        <v>31</v>
      </c>
      <c r="B707" s="832" t="s">
        <v>1383</v>
      </c>
      <c r="C707" s="832" t="s">
        <v>1389</v>
      </c>
      <c r="D707" s="833" t="s">
        <v>2163</v>
      </c>
      <c r="E707" s="834" t="s">
        <v>1409</v>
      </c>
      <c r="F707" s="832" t="s">
        <v>1386</v>
      </c>
      <c r="G707" s="832" t="s">
        <v>1423</v>
      </c>
      <c r="H707" s="832" t="s">
        <v>579</v>
      </c>
      <c r="I707" s="832" t="s">
        <v>1424</v>
      </c>
      <c r="J707" s="832" t="s">
        <v>1425</v>
      </c>
      <c r="K707" s="832" t="s">
        <v>1426</v>
      </c>
      <c r="L707" s="835">
        <v>35.130000000000003</v>
      </c>
      <c r="M707" s="835">
        <v>8677.1100000000206</v>
      </c>
      <c r="N707" s="832">
        <v>247</v>
      </c>
      <c r="O707" s="836">
        <v>123</v>
      </c>
      <c r="P707" s="835">
        <v>8466.3300000000199</v>
      </c>
      <c r="Q707" s="837">
        <v>0.97570850202429149</v>
      </c>
      <c r="R707" s="832">
        <v>241</v>
      </c>
      <c r="S707" s="837">
        <v>0.97570850202429149</v>
      </c>
      <c r="T707" s="836">
        <v>120</v>
      </c>
      <c r="U707" s="838">
        <v>0.97560975609756095</v>
      </c>
    </row>
    <row r="708" spans="1:21" ht="14.4" customHeight="1" x14ac:dyDescent="0.3">
      <c r="A708" s="831">
        <v>31</v>
      </c>
      <c r="B708" s="832" t="s">
        <v>1383</v>
      </c>
      <c r="C708" s="832" t="s">
        <v>1389</v>
      </c>
      <c r="D708" s="833" t="s">
        <v>2163</v>
      </c>
      <c r="E708" s="834" t="s">
        <v>1409</v>
      </c>
      <c r="F708" s="832" t="s">
        <v>1386</v>
      </c>
      <c r="G708" s="832" t="s">
        <v>1423</v>
      </c>
      <c r="H708" s="832" t="s">
        <v>579</v>
      </c>
      <c r="I708" s="832" t="s">
        <v>1641</v>
      </c>
      <c r="J708" s="832" t="s">
        <v>1425</v>
      </c>
      <c r="K708" s="832" t="s">
        <v>1642</v>
      </c>
      <c r="L708" s="835">
        <v>24.77</v>
      </c>
      <c r="M708" s="835">
        <v>24.77</v>
      </c>
      <c r="N708" s="832">
        <v>1</v>
      </c>
      <c r="O708" s="836">
        <v>1</v>
      </c>
      <c r="P708" s="835">
        <v>24.77</v>
      </c>
      <c r="Q708" s="837">
        <v>1</v>
      </c>
      <c r="R708" s="832">
        <v>1</v>
      </c>
      <c r="S708" s="837">
        <v>1</v>
      </c>
      <c r="T708" s="836">
        <v>1</v>
      </c>
      <c r="U708" s="838">
        <v>1</v>
      </c>
    </row>
    <row r="709" spans="1:21" ht="14.4" customHeight="1" x14ac:dyDescent="0.3">
      <c r="A709" s="831">
        <v>31</v>
      </c>
      <c r="B709" s="832" t="s">
        <v>1383</v>
      </c>
      <c r="C709" s="832" t="s">
        <v>1389</v>
      </c>
      <c r="D709" s="833" t="s">
        <v>2163</v>
      </c>
      <c r="E709" s="834" t="s">
        <v>1409</v>
      </c>
      <c r="F709" s="832" t="s">
        <v>1386</v>
      </c>
      <c r="G709" s="832" t="s">
        <v>1427</v>
      </c>
      <c r="H709" s="832" t="s">
        <v>579</v>
      </c>
      <c r="I709" s="832" t="s">
        <v>1464</v>
      </c>
      <c r="J709" s="832" t="s">
        <v>1465</v>
      </c>
      <c r="K709" s="832" t="s">
        <v>1466</v>
      </c>
      <c r="L709" s="835">
        <v>3000</v>
      </c>
      <c r="M709" s="835">
        <v>3000</v>
      </c>
      <c r="N709" s="832">
        <v>1</v>
      </c>
      <c r="O709" s="836">
        <v>1</v>
      </c>
      <c r="P709" s="835">
        <v>3000</v>
      </c>
      <c r="Q709" s="837">
        <v>1</v>
      </c>
      <c r="R709" s="832">
        <v>1</v>
      </c>
      <c r="S709" s="837">
        <v>1</v>
      </c>
      <c r="T709" s="836">
        <v>1</v>
      </c>
      <c r="U709" s="838">
        <v>1</v>
      </c>
    </row>
    <row r="710" spans="1:21" ht="14.4" customHeight="1" x14ac:dyDescent="0.3">
      <c r="A710" s="831">
        <v>31</v>
      </c>
      <c r="B710" s="832" t="s">
        <v>1383</v>
      </c>
      <c r="C710" s="832" t="s">
        <v>1389</v>
      </c>
      <c r="D710" s="833" t="s">
        <v>2163</v>
      </c>
      <c r="E710" s="834" t="s">
        <v>1409</v>
      </c>
      <c r="F710" s="832" t="s">
        <v>1386</v>
      </c>
      <c r="G710" s="832" t="s">
        <v>1427</v>
      </c>
      <c r="H710" s="832" t="s">
        <v>579</v>
      </c>
      <c r="I710" s="832" t="s">
        <v>1467</v>
      </c>
      <c r="J710" s="832" t="s">
        <v>1468</v>
      </c>
      <c r="K710" s="832" t="s">
        <v>1469</v>
      </c>
      <c r="L710" s="835">
        <v>199.5</v>
      </c>
      <c r="M710" s="835">
        <v>399</v>
      </c>
      <c r="N710" s="832">
        <v>2</v>
      </c>
      <c r="O710" s="836">
        <v>2</v>
      </c>
      <c r="P710" s="835">
        <v>399</v>
      </c>
      <c r="Q710" s="837">
        <v>1</v>
      </c>
      <c r="R710" s="832">
        <v>2</v>
      </c>
      <c r="S710" s="837">
        <v>1</v>
      </c>
      <c r="T710" s="836">
        <v>2</v>
      </c>
      <c r="U710" s="838">
        <v>1</v>
      </c>
    </row>
    <row r="711" spans="1:21" ht="14.4" customHeight="1" x14ac:dyDescent="0.3">
      <c r="A711" s="831">
        <v>31</v>
      </c>
      <c r="B711" s="832" t="s">
        <v>1383</v>
      </c>
      <c r="C711" s="832" t="s">
        <v>1389</v>
      </c>
      <c r="D711" s="833" t="s">
        <v>2163</v>
      </c>
      <c r="E711" s="834" t="s">
        <v>1409</v>
      </c>
      <c r="F711" s="832" t="s">
        <v>1386</v>
      </c>
      <c r="G711" s="832" t="s">
        <v>1427</v>
      </c>
      <c r="H711" s="832" t="s">
        <v>579</v>
      </c>
      <c r="I711" s="832" t="s">
        <v>1428</v>
      </c>
      <c r="J711" s="832" t="s">
        <v>1429</v>
      </c>
      <c r="K711" s="832" t="s">
        <v>1430</v>
      </c>
      <c r="L711" s="835">
        <v>492.18</v>
      </c>
      <c r="M711" s="835">
        <v>4921.7999999999993</v>
      </c>
      <c r="N711" s="832">
        <v>10</v>
      </c>
      <c r="O711" s="836">
        <v>10</v>
      </c>
      <c r="P711" s="835">
        <v>3937.4399999999996</v>
      </c>
      <c r="Q711" s="837">
        <v>0.8</v>
      </c>
      <c r="R711" s="832">
        <v>8</v>
      </c>
      <c r="S711" s="837">
        <v>0.8</v>
      </c>
      <c r="T711" s="836">
        <v>8</v>
      </c>
      <c r="U711" s="838">
        <v>0.8</v>
      </c>
    </row>
    <row r="712" spans="1:21" ht="14.4" customHeight="1" x14ac:dyDescent="0.3">
      <c r="A712" s="831">
        <v>31</v>
      </c>
      <c r="B712" s="832" t="s">
        <v>1383</v>
      </c>
      <c r="C712" s="832" t="s">
        <v>1389</v>
      </c>
      <c r="D712" s="833" t="s">
        <v>2163</v>
      </c>
      <c r="E712" s="834" t="s">
        <v>1409</v>
      </c>
      <c r="F712" s="832" t="s">
        <v>1386</v>
      </c>
      <c r="G712" s="832" t="s">
        <v>1427</v>
      </c>
      <c r="H712" s="832" t="s">
        <v>579</v>
      </c>
      <c r="I712" s="832" t="s">
        <v>1645</v>
      </c>
      <c r="J712" s="832" t="s">
        <v>1646</v>
      </c>
      <c r="K712" s="832" t="s">
        <v>1647</v>
      </c>
      <c r="L712" s="835">
        <v>2296.87</v>
      </c>
      <c r="M712" s="835">
        <v>2296.87</v>
      </c>
      <c r="N712" s="832">
        <v>1</v>
      </c>
      <c r="O712" s="836">
        <v>1</v>
      </c>
      <c r="P712" s="835">
        <v>2296.87</v>
      </c>
      <c r="Q712" s="837">
        <v>1</v>
      </c>
      <c r="R712" s="832">
        <v>1</v>
      </c>
      <c r="S712" s="837">
        <v>1</v>
      </c>
      <c r="T712" s="836">
        <v>1</v>
      </c>
      <c r="U712" s="838">
        <v>1</v>
      </c>
    </row>
    <row r="713" spans="1:21" ht="14.4" customHeight="1" x14ac:dyDescent="0.3">
      <c r="A713" s="831">
        <v>31</v>
      </c>
      <c r="B713" s="832" t="s">
        <v>1383</v>
      </c>
      <c r="C713" s="832" t="s">
        <v>1389</v>
      </c>
      <c r="D713" s="833" t="s">
        <v>2163</v>
      </c>
      <c r="E713" s="834" t="s">
        <v>1409</v>
      </c>
      <c r="F713" s="832" t="s">
        <v>1386</v>
      </c>
      <c r="G713" s="832" t="s">
        <v>1427</v>
      </c>
      <c r="H713" s="832" t="s">
        <v>579</v>
      </c>
      <c r="I713" s="832" t="s">
        <v>1554</v>
      </c>
      <c r="J713" s="832" t="s">
        <v>1555</v>
      </c>
      <c r="K713" s="832" t="s">
        <v>1556</v>
      </c>
      <c r="L713" s="835">
        <v>245.43</v>
      </c>
      <c r="M713" s="835">
        <v>245.43</v>
      </c>
      <c r="N713" s="832">
        <v>1</v>
      </c>
      <c r="O713" s="836">
        <v>1</v>
      </c>
      <c r="P713" s="835">
        <v>245.43</v>
      </c>
      <c r="Q713" s="837">
        <v>1</v>
      </c>
      <c r="R713" s="832">
        <v>1</v>
      </c>
      <c r="S713" s="837">
        <v>1</v>
      </c>
      <c r="T713" s="836">
        <v>1</v>
      </c>
      <c r="U713" s="838">
        <v>1</v>
      </c>
    </row>
    <row r="714" spans="1:21" ht="14.4" customHeight="1" x14ac:dyDescent="0.3">
      <c r="A714" s="831">
        <v>31</v>
      </c>
      <c r="B714" s="832" t="s">
        <v>1383</v>
      </c>
      <c r="C714" s="832" t="s">
        <v>1389</v>
      </c>
      <c r="D714" s="833" t="s">
        <v>2163</v>
      </c>
      <c r="E714" s="834" t="s">
        <v>1409</v>
      </c>
      <c r="F714" s="832" t="s">
        <v>1386</v>
      </c>
      <c r="G714" s="832" t="s">
        <v>1427</v>
      </c>
      <c r="H714" s="832" t="s">
        <v>579</v>
      </c>
      <c r="I714" s="832" t="s">
        <v>1651</v>
      </c>
      <c r="J714" s="832" t="s">
        <v>1652</v>
      </c>
      <c r="K714" s="832" t="s">
        <v>1653</v>
      </c>
      <c r="L714" s="835">
        <v>1575</v>
      </c>
      <c r="M714" s="835">
        <v>1575</v>
      </c>
      <c r="N714" s="832">
        <v>1</v>
      </c>
      <c r="O714" s="836">
        <v>1</v>
      </c>
      <c r="P714" s="835">
        <v>1575</v>
      </c>
      <c r="Q714" s="837">
        <v>1</v>
      </c>
      <c r="R714" s="832">
        <v>1</v>
      </c>
      <c r="S714" s="837">
        <v>1</v>
      </c>
      <c r="T714" s="836">
        <v>1</v>
      </c>
      <c r="U714" s="838">
        <v>1</v>
      </c>
    </row>
    <row r="715" spans="1:21" ht="14.4" customHeight="1" x14ac:dyDescent="0.3">
      <c r="A715" s="831">
        <v>31</v>
      </c>
      <c r="B715" s="832" t="s">
        <v>1383</v>
      </c>
      <c r="C715" s="832" t="s">
        <v>1389</v>
      </c>
      <c r="D715" s="833" t="s">
        <v>2163</v>
      </c>
      <c r="E715" s="834" t="s">
        <v>1409</v>
      </c>
      <c r="F715" s="832" t="s">
        <v>1386</v>
      </c>
      <c r="G715" s="832" t="s">
        <v>1427</v>
      </c>
      <c r="H715" s="832" t="s">
        <v>579</v>
      </c>
      <c r="I715" s="832" t="s">
        <v>1515</v>
      </c>
      <c r="J715" s="832" t="s">
        <v>1477</v>
      </c>
      <c r="K715" s="832" t="s">
        <v>1516</v>
      </c>
      <c r="L715" s="835">
        <v>58.5</v>
      </c>
      <c r="M715" s="835">
        <v>175.5</v>
      </c>
      <c r="N715" s="832">
        <v>3</v>
      </c>
      <c r="O715" s="836">
        <v>3</v>
      </c>
      <c r="P715" s="835">
        <v>117</v>
      </c>
      <c r="Q715" s="837">
        <v>0.66666666666666663</v>
      </c>
      <c r="R715" s="832">
        <v>2</v>
      </c>
      <c r="S715" s="837">
        <v>0.66666666666666663</v>
      </c>
      <c r="T715" s="836">
        <v>2</v>
      </c>
      <c r="U715" s="838">
        <v>0.66666666666666663</v>
      </c>
    </row>
    <row r="716" spans="1:21" ht="14.4" customHeight="1" x14ac:dyDescent="0.3">
      <c r="A716" s="831">
        <v>31</v>
      </c>
      <c r="B716" s="832" t="s">
        <v>1383</v>
      </c>
      <c r="C716" s="832" t="s">
        <v>1389</v>
      </c>
      <c r="D716" s="833" t="s">
        <v>2163</v>
      </c>
      <c r="E716" s="834" t="s">
        <v>1409</v>
      </c>
      <c r="F716" s="832" t="s">
        <v>1386</v>
      </c>
      <c r="G716" s="832" t="s">
        <v>1427</v>
      </c>
      <c r="H716" s="832" t="s">
        <v>579</v>
      </c>
      <c r="I716" s="832" t="s">
        <v>1473</v>
      </c>
      <c r="J716" s="832" t="s">
        <v>1474</v>
      </c>
      <c r="K716" s="832" t="s">
        <v>1475</v>
      </c>
      <c r="L716" s="835">
        <v>971.25</v>
      </c>
      <c r="M716" s="835">
        <v>4856.25</v>
      </c>
      <c r="N716" s="832">
        <v>5</v>
      </c>
      <c r="O716" s="836">
        <v>5</v>
      </c>
      <c r="P716" s="835">
        <v>4856.25</v>
      </c>
      <c r="Q716" s="837">
        <v>1</v>
      </c>
      <c r="R716" s="832">
        <v>5</v>
      </c>
      <c r="S716" s="837">
        <v>1</v>
      </c>
      <c r="T716" s="836">
        <v>5</v>
      </c>
      <c r="U716" s="838">
        <v>1</v>
      </c>
    </row>
    <row r="717" spans="1:21" ht="14.4" customHeight="1" x14ac:dyDescent="0.3">
      <c r="A717" s="831">
        <v>31</v>
      </c>
      <c r="B717" s="832" t="s">
        <v>1383</v>
      </c>
      <c r="C717" s="832" t="s">
        <v>1389</v>
      </c>
      <c r="D717" s="833" t="s">
        <v>2163</v>
      </c>
      <c r="E717" s="834" t="s">
        <v>1409</v>
      </c>
      <c r="F717" s="832" t="s">
        <v>1386</v>
      </c>
      <c r="G717" s="832" t="s">
        <v>1427</v>
      </c>
      <c r="H717" s="832" t="s">
        <v>579</v>
      </c>
      <c r="I717" s="832" t="s">
        <v>1563</v>
      </c>
      <c r="J717" s="832" t="s">
        <v>1564</v>
      </c>
      <c r="K717" s="832" t="s">
        <v>1565</v>
      </c>
      <c r="L717" s="835">
        <v>350</v>
      </c>
      <c r="M717" s="835">
        <v>1400</v>
      </c>
      <c r="N717" s="832">
        <v>4</v>
      </c>
      <c r="O717" s="836">
        <v>4</v>
      </c>
      <c r="P717" s="835">
        <v>1400</v>
      </c>
      <c r="Q717" s="837">
        <v>1</v>
      </c>
      <c r="R717" s="832">
        <v>4</v>
      </c>
      <c r="S717" s="837">
        <v>1</v>
      </c>
      <c r="T717" s="836">
        <v>4</v>
      </c>
      <c r="U717" s="838">
        <v>1</v>
      </c>
    </row>
    <row r="718" spans="1:21" ht="14.4" customHeight="1" x14ac:dyDescent="0.3">
      <c r="A718" s="831">
        <v>31</v>
      </c>
      <c r="B718" s="832" t="s">
        <v>1383</v>
      </c>
      <c r="C718" s="832" t="s">
        <v>1389</v>
      </c>
      <c r="D718" s="833" t="s">
        <v>2163</v>
      </c>
      <c r="E718" s="834" t="s">
        <v>1409</v>
      </c>
      <c r="F718" s="832" t="s">
        <v>1386</v>
      </c>
      <c r="G718" s="832" t="s">
        <v>1427</v>
      </c>
      <c r="H718" s="832" t="s">
        <v>579</v>
      </c>
      <c r="I718" s="832" t="s">
        <v>1476</v>
      </c>
      <c r="J718" s="832" t="s">
        <v>1477</v>
      </c>
      <c r="K718" s="832" t="s">
        <v>1478</v>
      </c>
      <c r="L718" s="835">
        <v>58.5</v>
      </c>
      <c r="M718" s="835">
        <v>117</v>
      </c>
      <c r="N718" s="832">
        <v>2</v>
      </c>
      <c r="O718" s="836">
        <v>2</v>
      </c>
      <c r="P718" s="835">
        <v>117</v>
      </c>
      <c r="Q718" s="837">
        <v>1</v>
      </c>
      <c r="R718" s="832">
        <v>2</v>
      </c>
      <c r="S718" s="837">
        <v>1</v>
      </c>
      <c r="T718" s="836">
        <v>2</v>
      </c>
      <c r="U718" s="838">
        <v>1</v>
      </c>
    </row>
    <row r="719" spans="1:21" ht="14.4" customHeight="1" x14ac:dyDescent="0.3">
      <c r="A719" s="831">
        <v>31</v>
      </c>
      <c r="B719" s="832" t="s">
        <v>1383</v>
      </c>
      <c r="C719" s="832" t="s">
        <v>1389</v>
      </c>
      <c r="D719" s="833" t="s">
        <v>2163</v>
      </c>
      <c r="E719" s="834" t="s">
        <v>1409</v>
      </c>
      <c r="F719" s="832" t="s">
        <v>1386</v>
      </c>
      <c r="G719" s="832" t="s">
        <v>1427</v>
      </c>
      <c r="H719" s="832" t="s">
        <v>579</v>
      </c>
      <c r="I719" s="832" t="s">
        <v>1431</v>
      </c>
      <c r="J719" s="832" t="s">
        <v>1432</v>
      </c>
      <c r="K719" s="832" t="s">
        <v>1433</v>
      </c>
      <c r="L719" s="835">
        <v>1000</v>
      </c>
      <c r="M719" s="835">
        <v>1000</v>
      </c>
      <c r="N719" s="832">
        <v>1</v>
      </c>
      <c r="O719" s="836">
        <v>1</v>
      </c>
      <c r="P719" s="835">
        <v>1000</v>
      </c>
      <c r="Q719" s="837">
        <v>1</v>
      </c>
      <c r="R719" s="832">
        <v>1</v>
      </c>
      <c r="S719" s="837">
        <v>1</v>
      </c>
      <c r="T719" s="836">
        <v>1</v>
      </c>
      <c r="U719" s="838">
        <v>1</v>
      </c>
    </row>
    <row r="720" spans="1:21" ht="14.4" customHeight="1" x14ac:dyDescent="0.3">
      <c r="A720" s="831">
        <v>31</v>
      </c>
      <c r="B720" s="832" t="s">
        <v>1383</v>
      </c>
      <c r="C720" s="832" t="s">
        <v>1389</v>
      </c>
      <c r="D720" s="833" t="s">
        <v>2163</v>
      </c>
      <c r="E720" s="834" t="s">
        <v>1409</v>
      </c>
      <c r="F720" s="832" t="s">
        <v>1386</v>
      </c>
      <c r="G720" s="832" t="s">
        <v>1427</v>
      </c>
      <c r="H720" s="832" t="s">
        <v>579</v>
      </c>
      <c r="I720" s="832" t="s">
        <v>1795</v>
      </c>
      <c r="J720" s="832" t="s">
        <v>1796</v>
      </c>
      <c r="K720" s="832" t="s">
        <v>1797</v>
      </c>
      <c r="L720" s="835">
        <v>3200</v>
      </c>
      <c r="M720" s="835">
        <v>3200</v>
      </c>
      <c r="N720" s="832">
        <v>1</v>
      </c>
      <c r="O720" s="836">
        <v>1</v>
      </c>
      <c r="P720" s="835">
        <v>3200</v>
      </c>
      <c r="Q720" s="837">
        <v>1</v>
      </c>
      <c r="R720" s="832">
        <v>1</v>
      </c>
      <c r="S720" s="837">
        <v>1</v>
      </c>
      <c r="T720" s="836">
        <v>1</v>
      </c>
      <c r="U720" s="838">
        <v>1</v>
      </c>
    </row>
    <row r="721" spans="1:21" ht="14.4" customHeight="1" x14ac:dyDescent="0.3">
      <c r="A721" s="831">
        <v>31</v>
      </c>
      <c r="B721" s="832" t="s">
        <v>1383</v>
      </c>
      <c r="C721" s="832" t="s">
        <v>1389</v>
      </c>
      <c r="D721" s="833" t="s">
        <v>2163</v>
      </c>
      <c r="E721" s="834" t="s">
        <v>1409</v>
      </c>
      <c r="F721" s="832" t="s">
        <v>1386</v>
      </c>
      <c r="G721" s="832" t="s">
        <v>1427</v>
      </c>
      <c r="H721" s="832" t="s">
        <v>579</v>
      </c>
      <c r="I721" s="832" t="s">
        <v>1479</v>
      </c>
      <c r="J721" s="832" t="s">
        <v>1480</v>
      </c>
      <c r="K721" s="832" t="s">
        <v>1481</v>
      </c>
      <c r="L721" s="835">
        <v>855</v>
      </c>
      <c r="M721" s="835">
        <v>855</v>
      </c>
      <c r="N721" s="832">
        <v>1</v>
      </c>
      <c r="O721" s="836">
        <v>1</v>
      </c>
      <c r="P721" s="835">
        <v>855</v>
      </c>
      <c r="Q721" s="837">
        <v>1</v>
      </c>
      <c r="R721" s="832">
        <v>1</v>
      </c>
      <c r="S721" s="837">
        <v>1</v>
      </c>
      <c r="T721" s="836">
        <v>1</v>
      </c>
      <c r="U721" s="838">
        <v>1</v>
      </c>
    </row>
    <row r="722" spans="1:21" ht="14.4" customHeight="1" x14ac:dyDescent="0.3">
      <c r="A722" s="831">
        <v>31</v>
      </c>
      <c r="B722" s="832" t="s">
        <v>1383</v>
      </c>
      <c r="C722" s="832" t="s">
        <v>1389</v>
      </c>
      <c r="D722" s="833" t="s">
        <v>2163</v>
      </c>
      <c r="E722" s="834" t="s">
        <v>1409</v>
      </c>
      <c r="F722" s="832" t="s">
        <v>1386</v>
      </c>
      <c r="G722" s="832" t="s">
        <v>1434</v>
      </c>
      <c r="H722" s="832" t="s">
        <v>579</v>
      </c>
      <c r="I722" s="832" t="s">
        <v>1569</v>
      </c>
      <c r="J722" s="832" t="s">
        <v>1570</v>
      </c>
      <c r="K722" s="832" t="s">
        <v>1571</v>
      </c>
      <c r="L722" s="835">
        <v>260</v>
      </c>
      <c r="M722" s="835">
        <v>4680</v>
      </c>
      <c r="N722" s="832">
        <v>18</v>
      </c>
      <c r="O722" s="836">
        <v>10</v>
      </c>
      <c r="P722" s="835">
        <v>4680</v>
      </c>
      <c r="Q722" s="837">
        <v>1</v>
      </c>
      <c r="R722" s="832">
        <v>18</v>
      </c>
      <c r="S722" s="837">
        <v>1</v>
      </c>
      <c r="T722" s="836">
        <v>10</v>
      </c>
      <c r="U722" s="838">
        <v>1</v>
      </c>
    </row>
    <row r="723" spans="1:21" ht="14.4" customHeight="1" x14ac:dyDescent="0.3">
      <c r="A723" s="831">
        <v>31</v>
      </c>
      <c r="B723" s="832" t="s">
        <v>1383</v>
      </c>
      <c r="C723" s="832" t="s">
        <v>1389</v>
      </c>
      <c r="D723" s="833" t="s">
        <v>2163</v>
      </c>
      <c r="E723" s="834" t="s">
        <v>1409</v>
      </c>
      <c r="F723" s="832" t="s">
        <v>1386</v>
      </c>
      <c r="G723" s="832" t="s">
        <v>1434</v>
      </c>
      <c r="H723" s="832" t="s">
        <v>579</v>
      </c>
      <c r="I723" s="832" t="s">
        <v>1435</v>
      </c>
      <c r="J723" s="832" t="s">
        <v>1436</v>
      </c>
      <c r="K723" s="832" t="s">
        <v>1437</v>
      </c>
      <c r="L723" s="835">
        <v>200</v>
      </c>
      <c r="M723" s="835">
        <v>8000</v>
      </c>
      <c r="N723" s="832">
        <v>40</v>
      </c>
      <c r="O723" s="836">
        <v>20</v>
      </c>
      <c r="P723" s="835">
        <v>7200</v>
      </c>
      <c r="Q723" s="837">
        <v>0.9</v>
      </c>
      <c r="R723" s="832">
        <v>36</v>
      </c>
      <c r="S723" s="837">
        <v>0.9</v>
      </c>
      <c r="T723" s="836">
        <v>18</v>
      </c>
      <c r="U723" s="838">
        <v>0.9</v>
      </c>
    </row>
    <row r="724" spans="1:21" ht="14.4" customHeight="1" x14ac:dyDescent="0.3">
      <c r="A724" s="831">
        <v>31</v>
      </c>
      <c r="B724" s="832" t="s">
        <v>1383</v>
      </c>
      <c r="C724" s="832" t="s">
        <v>1389</v>
      </c>
      <c r="D724" s="833" t="s">
        <v>2163</v>
      </c>
      <c r="E724" s="834" t="s">
        <v>1409</v>
      </c>
      <c r="F724" s="832" t="s">
        <v>1386</v>
      </c>
      <c r="G724" s="832" t="s">
        <v>1434</v>
      </c>
      <c r="H724" s="832" t="s">
        <v>579</v>
      </c>
      <c r="I724" s="832" t="s">
        <v>1572</v>
      </c>
      <c r="J724" s="832" t="s">
        <v>1573</v>
      </c>
      <c r="K724" s="832" t="s">
        <v>1574</v>
      </c>
      <c r="L724" s="835">
        <v>1200</v>
      </c>
      <c r="M724" s="835">
        <v>2400</v>
      </c>
      <c r="N724" s="832">
        <v>2</v>
      </c>
      <c r="O724" s="836">
        <v>2</v>
      </c>
      <c r="P724" s="835">
        <v>2400</v>
      </c>
      <c r="Q724" s="837">
        <v>1</v>
      </c>
      <c r="R724" s="832">
        <v>2</v>
      </c>
      <c r="S724" s="837">
        <v>1</v>
      </c>
      <c r="T724" s="836">
        <v>2</v>
      </c>
      <c r="U724" s="838">
        <v>1</v>
      </c>
    </row>
    <row r="725" spans="1:21" ht="14.4" customHeight="1" thickBot="1" x14ac:dyDescent="0.35">
      <c r="A725" s="839">
        <v>31</v>
      </c>
      <c r="B725" s="840" t="s">
        <v>1383</v>
      </c>
      <c r="C725" s="840" t="s">
        <v>1391</v>
      </c>
      <c r="D725" s="841" t="s">
        <v>2164</v>
      </c>
      <c r="E725" s="842" t="s">
        <v>1400</v>
      </c>
      <c r="F725" s="840" t="s">
        <v>1386</v>
      </c>
      <c r="G725" s="840" t="s">
        <v>1423</v>
      </c>
      <c r="H725" s="840" t="s">
        <v>579</v>
      </c>
      <c r="I725" s="840" t="s">
        <v>1424</v>
      </c>
      <c r="J725" s="840" t="s">
        <v>1425</v>
      </c>
      <c r="K725" s="840" t="s">
        <v>1426</v>
      </c>
      <c r="L725" s="843">
        <v>35.130000000000003</v>
      </c>
      <c r="M725" s="843">
        <v>140.52000000000001</v>
      </c>
      <c r="N725" s="840">
        <v>4</v>
      </c>
      <c r="O725" s="844">
        <v>2</v>
      </c>
      <c r="P725" s="843">
        <v>140.52000000000001</v>
      </c>
      <c r="Q725" s="845">
        <v>1</v>
      </c>
      <c r="R725" s="840">
        <v>4</v>
      </c>
      <c r="S725" s="845">
        <v>1</v>
      </c>
      <c r="T725" s="844">
        <v>2</v>
      </c>
      <c r="U725" s="84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2166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1406</v>
      </c>
      <c r="B5" s="225">
        <v>580.56999999999994</v>
      </c>
      <c r="C5" s="830">
        <v>2.9223331954138235E-2</v>
      </c>
      <c r="D5" s="225">
        <v>19286.09</v>
      </c>
      <c r="E5" s="830">
        <v>0.97077666804586182</v>
      </c>
      <c r="F5" s="848">
        <v>19866.66</v>
      </c>
    </row>
    <row r="6" spans="1:6" ht="14.4" customHeight="1" x14ac:dyDescent="0.3">
      <c r="A6" s="857" t="s">
        <v>1411</v>
      </c>
      <c r="B6" s="849">
        <v>405.91999999999996</v>
      </c>
      <c r="C6" s="837">
        <v>4.0486613345461754E-2</v>
      </c>
      <c r="D6" s="849">
        <v>9620.11</v>
      </c>
      <c r="E6" s="837">
        <v>0.95951338665453823</v>
      </c>
      <c r="F6" s="850">
        <v>10026.030000000001</v>
      </c>
    </row>
    <row r="7" spans="1:6" ht="14.4" customHeight="1" x14ac:dyDescent="0.3">
      <c r="A7" s="857" t="s">
        <v>1413</v>
      </c>
      <c r="B7" s="849">
        <v>314.39</v>
      </c>
      <c r="C7" s="837">
        <v>1.8925828738677399E-2</v>
      </c>
      <c r="D7" s="849">
        <v>16297.300000000001</v>
      </c>
      <c r="E7" s="837">
        <v>0.98107417126132257</v>
      </c>
      <c r="F7" s="850">
        <v>16611.690000000002</v>
      </c>
    </row>
    <row r="8" spans="1:6" ht="14.4" customHeight="1" x14ac:dyDescent="0.3">
      <c r="A8" s="857" t="s">
        <v>1400</v>
      </c>
      <c r="B8" s="849">
        <v>281.33</v>
      </c>
      <c r="C8" s="837">
        <v>2.8949062492025172E-3</v>
      </c>
      <c r="D8" s="849">
        <v>96899.710000000065</v>
      </c>
      <c r="E8" s="837">
        <v>0.99710509375079748</v>
      </c>
      <c r="F8" s="850">
        <v>97181.040000000066</v>
      </c>
    </row>
    <row r="9" spans="1:6" ht="14.4" customHeight="1" x14ac:dyDescent="0.3">
      <c r="A9" s="857" t="s">
        <v>1416</v>
      </c>
      <c r="B9" s="849">
        <v>232.61</v>
      </c>
      <c r="C9" s="837">
        <v>2.5462046215458329E-3</v>
      </c>
      <c r="D9" s="849">
        <v>91122.969999999987</v>
      </c>
      <c r="E9" s="837">
        <v>0.99745379537845413</v>
      </c>
      <c r="F9" s="850">
        <v>91355.579999999987</v>
      </c>
    </row>
    <row r="10" spans="1:6" ht="14.4" customHeight="1" x14ac:dyDescent="0.3">
      <c r="A10" s="857" t="s">
        <v>1398</v>
      </c>
      <c r="B10" s="849">
        <v>176.32</v>
      </c>
      <c r="C10" s="837">
        <v>1</v>
      </c>
      <c r="D10" s="849"/>
      <c r="E10" s="837">
        <v>0</v>
      </c>
      <c r="F10" s="850">
        <v>176.32</v>
      </c>
    </row>
    <row r="11" spans="1:6" ht="14.4" customHeight="1" x14ac:dyDescent="0.3">
      <c r="A11" s="857" t="s">
        <v>1397</v>
      </c>
      <c r="B11" s="849">
        <v>132.97999999999999</v>
      </c>
      <c r="C11" s="837">
        <v>2.7457597441640728E-3</v>
      </c>
      <c r="D11" s="849">
        <v>48298.060000000005</v>
      </c>
      <c r="E11" s="837">
        <v>0.99725424025583587</v>
      </c>
      <c r="F11" s="850">
        <v>48431.040000000008</v>
      </c>
    </row>
    <row r="12" spans="1:6" ht="14.4" customHeight="1" x14ac:dyDescent="0.3">
      <c r="A12" s="857" t="s">
        <v>1409</v>
      </c>
      <c r="B12" s="849">
        <v>93.94</v>
      </c>
      <c r="C12" s="837">
        <v>1.3198231993278645E-3</v>
      </c>
      <c r="D12" s="849">
        <v>71082.260000000038</v>
      </c>
      <c r="E12" s="837">
        <v>0.99868017680067211</v>
      </c>
      <c r="F12" s="850">
        <v>71176.200000000041</v>
      </c>
    </row>
    <row r="13" spans="1:6" ht="14.4" customHeight="1" x14ac:dyDescent="0.3">
      <c r="A13" s="857" t="s">
        <v>1399</v>
      </c>
      <c r="B13" s="849">
        <v>60.39</v>
      </c>
      <c r="C13" s="837">
        <v>3.1942933280579978E-3</v>
      </c>
      <c r="D13" s="849">
        <v>18845.2</v>
      </c>
      <c r="E13" s="837">
        <v>0.99680570667194202</v>
      </c>
      <c r="F13" s="850">
        <v>18905.59</v>
      </c>
    </row>
    <row r="14" spans="1:6" ht="14.4" customHeight="1" x14ac:dyDescent="0.3">
      <c r="A14" s="857" t="s">
        <v>1408</v>
      </c>
      <c r="B14" s="849">
        <v>50.32</v>
      </c>
      <c r="C14" s="837">
        <v>2.217666232417767E-3</v>
      </c>
      <c r="D14" s="849">
        <v>22640.200000000004</v>
      </c>
      <c r="E14" s="837">
        <v>0.9977823337675823</v>
      </c>
      <c r="F14" s="850">
        <v>22690.520000000004</v>
      </c>
    </row>
    <row r="15" spans="1:6" ht="14.4" customHeight="1" x14ac:dyDescent="0.3">
      <c r="A15" s="857" t="s">
        <v>1404</v>
      </c>
      <c r="B15" s="849">
        <v>33.549999999999997</v>
      </c>
      <c r="C15" s="837">
        <v>9.1959404103061394E-4</v>
      </c>
      <c r="D15" s="849">
        <v>36449.94</v>
      </c>
      <c r="E15" s="837">
        <v>0.9990804059589693</v>
      </c>
      <c r="F15" s="850">
        <v>36483.490000000005</v>
      </c>
    </row>
    <row r="16" spans="1:6" ht="14.4" customHeight="1" x14ac:dyDescent="0.3">
      <c r="A16" s="857" t="s">
        <v>1410</v>
      </c>
      <c r="B16" s="849">
        <v>0</v>
      </c>
      <c r="C16" s="837">
        <v>0</v>
      </c>
      <c r="D16" s="849">
        <v>18356.010000000002</v>
      </c>
      <c r="E16" s="837">
        <v>1</v>
      </c>
      <c r="F16" s="850">
        <v>18356.010000000002</v>
      </c>
    </row>
    <row r="17" spans="1:6" ht="14.4" customHeight="1" x14ac:dyDescent="0.3">
      <c r="A17" s="857" t="s">
        <v>1401</v>
      </c>
      <c r="B17" s="849"/>
      <c r="C17" s="837"/>
      <c r="D17" s="849">
        <v>0</v>
      </c>
      <c r="E17" s="837"/>
      <c r="F17" s="850">
        <v>0</v>
      </c>
    </row>
    <row r="18" spans="1:6" ht="14.4" customHeight="1" x14ac:dyDescent="0.3">
      <c r="A18" s="857" t="s">
        <v>1402</v>
      </c>
      <c r="B18" s="849"/>
      <c r="C18" s="837">
        <v>0</v>
      </c>
      <c r="D18" s="849">
        <v>20110.890000000003</v>
      </c>
      <c r="E18" s="837">
        <v>1</v>
      </c>
      <c r="F18" s="850">
        <v>20110.890000000003</v>
      </c>
    </row>
    <row r="19" spans="1:6" ht="14.4" customHeight="1" x14ac:dyDescent="0.3">
      <c r="A19" s="857" t="s">
        <v>1403</v>
      </c>
      <c r="B19" s="849"/>
      <c r="C19" s="837">
        <v>0</v>
      </c>
      <c r="D19" s="849">
        <v>961.3900000000001</v>
      </c>
      <c r="E19" s="837">
        <v>1</v>
      </c>
      <c r="F19" s="850">
        <v>961.3900000000001</v>
      </c>
    </row>
    <row r="20" spans="1:6" ht="14.4" customHeight="1" x14ac:dyDescent="0.3">
      <c r="A20" s="857" t="s">
        <v>1415</v>
      </c>
      <c r="B20" s="849"/>
      <c r="C20" s="837">
        <v>0</v>
      </c>
      <c r="D20" s="849">
        <v>13317.029999999999</v>
      </c>
      <c r="E20" s="837">
        <v>1</v>
      </c>
      <c r="F20" s="850">
        <v>13317.029999999999</v>
      </c>
    </row>
    <row r="21" spans="1:6" ht="14.4" customHeight="1" x14ac:dyDescent="0.3">
      <c r="A21" s="857" t="s">
        <v>1414</v>
      </c>
      <c r="B21" s="849"/>
      <c r="C21" s="837">
        <v>0</v>
      </c>
      <c r="D21" s="849">
        <v>4578.55</v>
      </c>
      <c r="E21" s="837">
        <v>1</v>
      </c>
      <c r="F21" s="850">
        <v>4578.55</v>
      </c>
    </row>
    <row r="22" spans="1:6" ht="14.4" customHeight="1" x14ac:dyDescent="0.3">
      <c r="A22" s="857" t="s">
        <v>1396</v>
      </c>
      <c r="B22" s="849"/>
      <c r="C22" s="837">
        <v>0</v>
      </c>
      <c r="D22" s="849">
        <v>6136.09</v>
      </c>
      <c r="E22" s="837">
        <v>1</v>
      </c>
      <c r="F22" s="850">
        <v>6136.09</v>
      </c>
    </row>
    <row r="23" spans="1:6" ht="14.4" customHeight="1" x14ac:dyDescent="0.3">
      <c r="A23" s="857" t="s">
        <v>1407</v>
      </c>
      <c r="B23" s="849"/>
      <c r="C23" s="837">
        <v>0</v>
      </c>
      <c r="D23" s="849">
        <v>9140.08</v>
      </c>
      <c r="E23" s="837">
        <v>1</v>
      </c>
      <c r="F23" s="850">
        <v>9140.08</v>
      </c>
    </row>
    <row r="24" spans="1:6" ht="14.4" customHeight="1" thickBot="1" x14ac:dyDescent="0.35">
      <c r="A24" s="858" t="s">
        <v>1412</v>
      </c>
      <c r="B24" s="853"/>
      <c r="C24" s="854">
        <v>0</v>
      </c>
      <c r="D24" s="853">
        <v>25189.360000000001</v>
      </c>
      <c r="E24" s="854">
        <v>1</v>
      </c>
      <c r="F24" s="855">
        <v>25189.360000000001</v>
      </c>
    </row>
    <row r="25" spans="1:6" ht="14.4" customHeight="1" thickBot="1" x14ac:dyDescent="0.35">
      <c r="A25" s="771" t="s">
        <v>3</v>
      </c>
      <c r="B25" s="772">
        <v>2362.3200000000002</v>
      </c>
      <c r="C25" s="773">
        <v>4.4513824512963755E-3</v>
      </c>
      <c r="D25" s="772">
        <v>528331.24</v>
      </c>
      <c r="E25" s="773">
        <v>0.9955486175487035</v>
      </c>
      <c r="F25" s="774">
        <v>530693.56000000006</v>
      </c>
    </row>
    <row r="26" spans="1:6" ht="14.4" customHeight="1" thickBot="1" x14ac:dyDescent="0.35"/>
    <row r="27" spans="1:6" ht="14.4" customHeight="1" x14ac:dyDescent="0.3">
      <c r="A27" s="856" t="s">
        <v>1111</v>
      </c>
      <c r="B27" s="225">
        <v>341.04</v>
      </c>
      <c r="C27" s="830">
        <v>0.12820474264318904</v>
      </c>
      <c r="D27" s="225">
        <v>2319.08</v>
      </c>
      <c r="E27" s="830">
        <v>0.87179525735681096</v>
      </c>
      <c r="F27" s="848">
        <v>2660.12</v>
      </c>
    </row>
    <row r="28" spans="1:6" ht="14.4" customHeight="1" x14ac:dyDescent="0.3">
      <c r="A28" s="857" t="s">
        <v>2167</v>
      </c>
      <c r="B28" s="849">
        <v>333.68</v>
      </c>
      <c r="C28" s="837">
        <v>1</v>
      </c>
      <c r="D28" s="849"/>
      <c r="E28" s="837">
        <v>0</v>
      </c>
      <c r="F28" s="850">
        <v>333.68</v>
      </c>
    </row>
    <row r="29" spans="1:6" ht="14.4" customHeight="1" x14ac:dyDescent="0.3">
      <c r="A29" s="857" t="s">
        <v>1093</v>
      </c>
      <c r="B29" s="849">
        <v>300.33</v>
      </c>
      <c r="C29" s="837">
        <v>0.76272348638764731</v>
      </c>
      <c r="D29" s="849">
        <v>93.43</v>
      </c>
      <c r="E29" s="837">
        <v>0.23727651361235272</v>
      </c>
      <c r="F29" s="850">
        <v>393.76</v>
      </c>
    </row>
    <row r="30" spans="1:6" ht="14.4" customHeight="1" x14ac:dyDescent="0.3">
      <c r="A30" s="857" t="s">
        <v>2168</v>
      </c>
      <c r="B30" s="849">
        <v>296.25</v>
      </c>
      <c r="C30" s="837">
        <v>1</v>
      </c>
      <c r="D30" s="849"/>
      <c r="E30" s="837">
        <v>0</v>
      </c>
      <c r="F30" s="850">
        <v>296.25</v>
      </c>
    </row>
    <row r="31" spans="1:6" ht="14.4" customHeight="1" x14ac:dyDescent="0.3">
      <c r="A31" s="857" t="s">
        <v>2169</v>
      </c>
      <c r="B31" s="849">
        <v>181.17000000000002</v>
      </c>
      <c r="C31" s="837">
        <v>1</v>
      </c>
      <c r="D31" s="849"/>
      <c r="E31" s="837">
        <v>0</v>
      </c>
      <c r="F31" s="850">
        <v>181.17000000000002</v>
      </c>
    </row>
    <row r="32" spans="1:6" ht="14.4" customHeight="1" x14ac:dyDescent="0.3">
      <c r="A32" s="857" t="s">
        <v>1131</v>
      </c>
      <c r="B32" s="849">
        <v>176.32</v>
      </c>
      <c r="C32" s="837">
        <v>0.5</v>
      </c>
      <c r="D32" s="849">
        <v>176.32</v>
      </c>
      <c r="E32" s="837">
        <v>0.5</v>
      </c>
      <c r="F32" s="850">
        <v>352.64</v>
      </c>
    </row>
    <row r="33" spans="1:6" ht="14.4" customHeight="1" x14ac:dyDescent="0.3">
      <c r="A33" s="857" t="s">
        <v>2170</v>
      </c>
      <c r="B33" s="849">
        <v>147.63999999999999</v>
      </c>
      <c r="C33" s="837">
        <v>1</v>
      </c>
      <c r="D33" s="849"/>
      <c r="E33" s="837">
        <v>0</v>
      </c>
      <c r="F33" s="850">
        <v>147.63999999999999</v>
      </c>
    </row>
    <row r="34" spans="1:6" ht="14.4" customHeight="1" x14ac:dyDescent="0.3">
      <c r="A34" s="857" t="s">
        <v>1104</v>
      </c>
      <c r="B34" s="849">
        <v>143.09</v>
      </c>
      <c r="C34" s="837">
        <v>1</v>
      </c>
      <c r="D34" s="849"/>
      <c r="E34" s="837">
        <v>0</v>
      </c>
      <c r="F34" s="850">
        <v>143.09</v>
      </c>
    </row>
    <row r="35" spans="1:6" ht="14.4" customHeight="1" x14ac:dyDescent="0.3">
      <c r="A35" s="857" t="s">
        <v>1100</v>
      </c>
      <c r="B35" s="849">
        <v>140.43</v>
      </c>
      <c r="C35" s="837">
        <v>0.54544395245863431</v>
      </c>
      <c r="D35" s="849">
        <v>117.03</v>
      </c>
      <c r="E35" s="837">
        <v>0.45455604754136558</v>
      </c>
      <c r="F35" s="850">
        <v>257.46000000000004</v>
      </c>
    </row>
    <row r="36" spans="1:6" ht="14.4" customHeight="1" x14ac:dyDescent="0.3">
      <c r="A36" s="857" t="s">
        <v>1115</v>
      </c>
      <c r="B36" s="849">
        <v>132.97999999999999</v>
      </c>
      <c r="C36" s="837">
        <v>1</v>
      </c>
      <c r="D36" s="849"/>
      <c r="E36" s="837">
        <v>0</v>
      </c>
      <c r="F36" s="850">
        <v>132.97999999999999</v>
      </c>
    </row>
    <row r="37" spans="1:6" ht="14.4" customHeight="1" x14ac:dyDescent="0.3">
      <c r="A37" s="857" t="s">
        <v>1120</v>
      </c>
      <c r="B37" s="849">
        <v>96.84</v>
      </c>
      <c r="C37" s="837">
        <v>7.0174930071450314E-2</v>
      </c>
      <c r="D37" s="849">
        <v>1283.1400000000001</v>
      </c>
      <c r="E37" s="837">
        <v>0.92982506992854974</v>
      </c>
      <c r="F37" s="850">
        <v>1379.98</v>
      </c>
    </row>
    <row r="38" spans="1:6" ht="14.4" customHeight="1" x14ac:dyDescent="0.3">
      <c r="A38" s="857" t="s">
        <v>1121</v>
      </c>
      <c r="B38" s="849">
        <v>72.55</v>
      </c>
      <c r="C38" s="837">
        <v>1</v>
      </c>
      <c r="D38" s="849"/>
      <c r="E38" s="837">
        <v>0</v>
      </c>
      <c r="F38" s="850">
        <v>72.55</v>
      </c>
    </row>
    <row r="39" spans="1:6" ht="14.4" customHeight="1" x14ac:dyDescent="0.3">
      <c r="A39" s="857" t="s">
        <v>2171</v>
      </c>
      <c r="B39" s="849">
        <v>0</v>
      </c>
      <c r="C39" s="837"/>
      <c r="D39" s="849"/>
      <c r="E39" s="837"/>
      <c r="F39" s="850">
        <v>0</v>
      </c>
    </row>
    <row r="40" spans="1:6" ht="14.4" customHeight="1" x14ac:dyDescent="0.3">
      <c r="A40" s="857" t="s">
        <v>2172</v>
      </c>
      <c r="B40" s="849"/>
      <c r="C40" s="837">
        <v>0</v>
      </c>
      <c r="D40" s="849">
        <v>141.25</v>
      </c>
      <c r="E40" s="837">
        <v>1</v>
      </c>
      <c r="F40" s="850">
        <v>141.25</v>
      </c>
    </row>
    <row r="41" spans="1:6" ht="14.4" customHeight="1" x14ac:dyDescent="0.3">
      <c r="A41" s="857" t="s">
        <v>2173</v>
      </c>
      <c r="B41" s="849"/>
      <c r="C41" s="837">
        <v>0</v>
      </c>
      <c r="D41" s="849">
        <v>352.72</v>
      </c>
      <c r="E41" s="837">
        <v>1</v>
      </c>
      <c r="F41" s="850">
        <v>352.72</v>
      </c>
    </row>
    <row r="42" spans="1:6" ht="14.4" customHeight="1" x14ac:dyDescent="0.3">
      <c r="A42" s="857" t="s">
        <v>2174</v>
      </c>
      <c r="B42" s="849"/>
      <c r="C42" s="837">
        <v>0</v>
      </c>
      <c r="D42" s="849">
        <v>434.19</v>
      </c>
      <c r="E42" s="837">
        <v>1</v>
      </c>
      <c r="F42" s="850">
        <v>434.19</v>
      </c>
    </row>
    <row r="43" spans="1:6" ht="14.4" customHeight="1" x14ac:dyDescent="0.3">
      <c r="A43" s="857" t="s">
        <v>2175</v>
      </c>
      <c r="B43" s="849"/>
      <c r="C43" s="837"/>
      <c r="D43" s="849">
        <v>0</v>
      </c>
      <c r="E43" s="837"/>
      <c r="F43" s="850">
        <v>0</v>
      </c>
    </row>
    <row r="44" spans="1:6" ht="14.4" customHeight="1" x14ac:dyDescent="0.3">
      <c r="A44" s="857" t="s">
        <v>2176</v>
      </c>
      <c r="B44" s="849"/>
      <c r="C44" s="837">
        <v>0</v>
      </c>
      <c r="D44" s="849">
        <v>742.44</v>
      </c>
      <c r="E44" s="837">
        <v>1</v>
      </c>
      <c r="F44" s="850">
        <v>742.44</v>
      </c>
    </row>
    <row r="45" spans="1:6" ht="14.4" customHeight="1" x14ac:dyDescent="0.3">
      <c r="A45" s="857" t="s">
        <v>2177</v>
      </c>
      <c r="B45" s="849"/>
      <c r="C45" s="837">
        <v>0</v>
      </c>
      <c r="D45" s="849">
        <v>352.64</v>
      </c>
      <c r="E45" s="837">
        <v>1</v>
      </c>
      <c r="F45" s="850">
        <v>352.64</v>
      </c>
    </row>
    <row r="46" spans="1:6" ht="14.4" customHeight="1" x14ac:dyDescent="0.3">
      <c r="A46" s="857" t="s">
        <v>1098</v>
      </c>
      <c r="B46" s="849"/>
      <c r="C46" s="837">
        <v>0</v>
      </c>
      <c r="D46" s="849">
        <v>10.65</v>
      </c>
      <c r="E46" s="837">
        <v>1</v>
      </c>
      <c r="F46" s="850">
        <v>10.65</v>
      </c>
    </row>
    <row r="47" spans="1:6" ht="14.4" customHeight="1" x14ac:dyDescent="0.3">
      <c r="A47" s="857" t="s">
        <v>1105</v>
      </c>
      <c r="B47" s="849"/>
      <c r="C47" s="837">
        <v>0</v>
      </c>
      <c r="D47" s="849">
        <v>317.98</v>
      </c>
      <c r="E47" s="837">
        <v>1</v>
      </c>
      <c r="F47" s="850">
        <v>317.98</v>
      </c>
    </row>
    <row r="48" spans="1:6" ht="14.4" customHeight="1" x14ac:dyDescent="0.3">
      <c r="A48" s="857" t="s">
        <v>2178</v>
      </c>
      <c r="B48" s="849"/>
      <c r="C48" s="837"/>
      <c r="D48" s="849">
        <v>0</v>
      </c>
      <c r="E48" s="837"/>
      <c r="F48" s="850">
        <v>0</v>
      </c>
    </row>
    <row r="49" spans="1:6" ht="14.4" customHeight="1" x14ac:dyDescent="0.3">
      <c r="A49" s="857" t="s">
        <v>1129</v>
      </c>
      <c r="B49" s="849"/>
      <c r="C49" s="837">
        <v>0</v>
      </c>
      <c r="D49" s="849">
        <v>127.5</v>
      </c>
      <c r="E49" s="837">
        <v>1</v>
      </c>
      <c r="F49" s="850">
        <v>127.5</v>
      </c>
    </row>
    <row r="50" spans="1:6" ht="14.4" customHeight="1" x14ac:dyDescent="0.3">
      <c r="A50" s="857" t="s">
        <v>1123</v>
      </c>
      <c r="B50" s="849"/>
      <c r="C50" s="837">
        <v>0</v>
      </c>
      <c r="D50" s="849">
        <v>76.86</v>
      </c>
      <c r="E50" s="837">
        <v>1</v>
      </c>
      <c r="F50" s="850">
        <v>76.86</v>
      </c>
    </row>
    <row r="51" spans="1:6" ht="14.4" customHeight="1" x14ac:dyDescent="0.3">
      <c r="A51" s="857" t="s">
        <v>1130</v>
      </c>
      <c r="B51" s="849">
        <v>0</v>
      </c>
      <c r="C51" s="837"/>
      <c r="D51" s="849">
        <v>0</v>
      </c>
      <c r="E51" s="837"/>
      <c r="F51" s="850">
        <v>0</v>
      </c>
    </row>
    <row r="52" spans="1:6" ht="14.4" customHeight="1" x14ac:dyDescent="0.3">
      <c r="A52" s="857" t="s">
        <v>1092</v>
      </c>
      <c r="B52" s="849"/>
      <c r="C52" s="837">
        <v>0</v>
      </c>
      <c r="D52" s="849">
        <v>515213.02000000014</v>
      </c>
      <c r="E52" s="837">
        <v>1</v>
      </c>
      <c r="F52" s="850">
        <v>515213.02000000014</v>
      </c>
    </row>
    <row r="53" spans="1:6" ht="14.4" customHeight="1" x14ac:dyDescent="0.3">
      <c r="A53" s="857" t="s">
        <v>1132</v>
      </c>
      <c r="B53" s="849"/>
      <c r="C53" s="837">
        <v>0</v>
      </c>
      <c r="D53" s="849">
        <v>705.28</v>
      </c>
      <c r="E53" s="837">
        <v>1</v>
      </c>
      <c r="F53" s="850">
        <v>705.28</v>
      </c>
    </row>
    <row r="54" spans="1:6" ht="14.4" customHeight="1" x14ac:dyDescent="0.3">
      <c r="A54" s="857" t="s">
        <v>1125</v>
      </c>
      <c r="B54" s="849"/>
      <c r="C54" s="837">
        <v>0</v>
      </c>
      <c r="D54" s="849">
        <v>126.68</v>
      </c>
      <c r="E54" s="837">
        <v>1</v>
      </c>
      <c r="F54" s="850">
        <v>126.68</v>
      </c>
    </row>
    <row r="55" spans="1:6" ht="14.4" customHeight="1" x14ac:dyDescent="0.3">
      <c r="A55" s="857" t="s">
        <v>2179</v>
      </c>
      <c r="B55" s="849"/>
      <c r="C55" s="837">
        <v>0</v>
      </c>
      <c r="D55" s="849">
        <v>1604.96</v>
      </c>
      <c r="E55" s="837">
        <v>1</v>
      </c>
      <c r="F55" s="850">
        <v>1604.96</v>
      </c>
    </row>
    <row r="56" spans="1:6" ht="14.4" customHeight="1" x14ac:dyDescent="0.3">
      <c r="A56" s="857" t="s">
        <v>2180</v>
      </c>
      <c r="B56" s="849"/>
      <c r="C56" s="837">
        <v>0</v>
      </c>
      <c r="D56" s="849">
        <v>28.21</v>
      </c>
      <c r="E56" s="837">
        <v>1</v>
      </c>
      <c r="F56" s="850">
        <v>28.21</v>
      </c>
    </row>
    <row r="57" spans="1:6" ht="14.4" customHeight="1" x14ac:dyDescent="0.3">
      <c r="A57" s="857" t="s">
        <v>1135</v>
      </c>
      <c r="B57" s="849"/>
      <c r="C57" s="837">
        <v>0</v>
      </c>
      <c r="D57" s="849">
        <v>3738.26</v>
      </c>
      <c r="E57" s="837">
        <v>1</v>
      </c>
      <c r="F57" s="850">
        <v>3738.26</v>
      </c>
    </row>
    <row r="58" spans="1:6" ht="14.4" customHeight="1" x14ac:dyDescent="0.3">
      <c r="A58" s="857" t="s">
        <v>1127</v>
      </c>
      <c r="B58" s="849">
        <v>0</v>
      </c>
      <c r="C58" s="837"/>
      <c r="D58" s="849">
        <v>0</v>
      </c>
      <c r="E58" s="837"/>
      <c r="F58" s="850">
        <v>0</v>
      </c>
    </row>
    <row r="59" spans="1:6" ht="14.4" customHeight="1" thickBot="1" x14ac:dyDescent="0.35">
      <c r="A59" s="858" t="s">
        <v>2181</v>
      </c>
      <c r="B59" s="853"/>
      <c r="C59" s="854">
        <v>0</v>
      </c>
      <c r="D59" s="853">
        <v>369.6</v>
      </c>
      <c r="E59" s="854">
        <v>1</v>
      </c>
      <c r="F59" s="855">
        <v>369.6</v>
      </c>
    </row>
    <row r="60" spans="1:6" ht="14.4" customHeight="1" thickBot="1" x14ac:dyDescent="0.35">
      <c r="A60" s="771" t="s">
        <v>3</v>
      </c>
      <c r="B60" s="772">
        <v>2362.3199999999997</v>
      </c>
      <c r="C60" s="773">
        <v>4.4513824512963729E-3</v>
      </c>
      <c r="D60" s="772">
        <v>528331.24000000022</v>
      </c>
      <c r="E60" s="773">
        <v>0.99554861754870372</v>
      </c>
      <c r="F60" s="774">
        <v>530693.56000000017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2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{5BBE642F-A3B3-43D5-B6E6-FD707D405EDF}</x14:id>
        </ext>
      </extLst>
    </cfRule>
  </conditionalFormatting>
  <conditionalFormatting sqref="F27:F5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{589B6030-7F56-47F1-A4A7-C8E9911A9B79}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BBE642F-A3B3-43D5-B6E6-FD707D405E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F5:F24</xm:sqref>
        </x14:conditionalFormatting>
        <x14:conditionalFormatting xmlns:xm="http://schemas.microsoft.com/office/excel/2006/main">
          <x14:cfRule type="dataBar" id="{589B6030-7F56-47F1-A4A7-C8E9911A9B7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F27:F59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7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2197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37</v>
      </c>
      <c r="G3" s="47">
        <f>SUBTOTAL(9,G6:G1048576)</f>
        <v>2362.3200000000002</v>
      </c>
      <c r="H3" s="48">
        <f>IF(M3=0,0,G3/M3)</f>
        <v>4.4513824512963729E-3</v>
      </c>
      <c r="I3" s="47">
        <f>SUBTOTAL(9,I6:I1048576)</f>
        <v>1619</v>
      </c>
      <c r="J3" s="47">
        <f>SUBTOTAL(9,J6:J1048576)</f>
        <v>528331.24000000022</v>
      </c>
      <c r="K3" s="48">
        <f>IF(M3=0,0,J3/M3)</f>
        <v>0.9955486175487035</v>
      </c>
      <c r="L3" s="47">
        <f>SUBTOTAL(9,L6:L1048576)</f>
        <v>1656</v>
      </c>
      <c r="M3" s="49">
        <f>SUBTOTAL(9,M6:M1048576)</f>
        <v>530693.56000000029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1396</v>
      </c>
      <c r="B6" s="825" t="s">
        <v>1159</v>
      </c>
      <c r="C6" s="825" t="s">
        <v>1438</v>
      </c>
      <c r="D6" s="825" t="s">
        <v>718</v>
      </c>
      <c r="E6" s="825" t="s">
        <v>1165</v>
      </c>
      <c r="F6" s="225"/>
      <c r="G6" s="225"/>
      <c r="H6" s="830">
        <v>0</v>
      </c>
      <c r="I6" s="225">
        <v>2</v>
      </c>
      <c r="J6" s="225">
        <v>981.78</v>
      </c>
      <c r="K6" s="830">
        <v>1</v>
      </c>
      <c r="L6" s="225">
        <v>2</v>
      </c>
      <c r="M6" s="848">
        <v>981.78</v>
      </c>
    </row>
    <row r="7" spans="1:13" ht="14.4" customHeight="1" x14ac:dyDescent="0.3">
      <c r="A7" s="831" t="s">
        <v>1396</v>
      </c>
      <c r="B7" s="832" t="s">
        <v>1159</v>
      </c>
      <c r="C7" s="832" t="s">
        <v>1418</v>
      </c>
      <c r="D7" s="832" t="s">
        <v>718</v>
      </c>
      <c r="E7" s="832" t="s">
        <v>1163</v>
      </c>
      <c r="F7" s="849"/>
      <c r="G7" s="849"/>
      <c r="H7" s="837">
        <v>0</v>
      </c>
      <c r="I7" s="849">
        <v>4</v>
      </c>
      <c r="J7" s="849">
        <v>2945.32</v>
      </c>
      <c r="K7" s="837">
        <v>1</v>
      </c>
      <c r="L7" s="849">
        <v>4</v>
      </c>
      <c r="M7" s="850">
        <v>2945.32</v>
      </c>
    </row>
    <row r="8" spans="1:13" ht="14.4" customHeight="1" x14ac:dyDescent="0.3">
      <c r="A8" s="831" t="s">
        <v>1396</v>
      </c>
      <c r="B8" s="832" t="s">
        <v>1159</v>
      </c>
      <c r="C8" s="832" t="s">
        <v>1162</v>
      </c>
      <c r="D8" s="832" t="s">
        <v>718</v>
      </c>
      <c r="E8" s="832" t="s">
        <v>1163</v>
      </c>
      <c r="F8" s="849"/>
      <c r="G8" s="849"/>
      <c r="H8" s="837">
        <v>0</v>
      </c>
      <c r="I8" s="849">
        <v>3</v>
      </c>
      <c r="J8" s="849">
        <v>2208.9900000000002</v>
      </c>
      <c r="K8" s="837">
        <v>1</v>
      </c>
      <c r="L8" s="849">
        <v>3</v>
      </c>
      <c r="M8" s="850">
        <v>2208.9900000000002</v>
      </c>
    </row>
    <row r="9" spans="1:13" ht="14.4" customHeight="1" x14ac:dyDescent="0.3">
      <c r="A9" s="831" t="s">
        <v>1396</v>
      </c>
      <c r="B9" s="832" t="s">
        <v>1283</v>
      </c>
      <c r="C9" s="832" t="s">
        <v>1284</v>
      </c>
      <c r="D9" s="832" t="s">
        <v>1285</v>
      </c>
      <c r="E9" s="832" t="s">
        <v>1286</v>
      </c>
      <c r="F9" s="849"/>
      <c r="G9" s="849"/>
      <c r="H9" s="837"/>
      <c r="I9" s="849">
        <v>5</v>
      </c>
      <c r="J9" s="849">
        <v>0</v>
      </c>
      <c r="K9" s="837"/>
      <c r="L9" s="849">
        <v>5</v>
      </c>
      <c r="M9" s="850">
        <v>0</v>
      </c>
    </row>
    <row r="10" spans="1:13" ht="14.4" customHeight="1" x14ac:dyDescent="0.3">
      <c r="A10" s="831" t="s">
        <v>1396</v>
      </c>
      <c r="B10" s="832" t="s">
        <v>2182</v>
      </c>
      <c r="C10" s="832" t="s">
        <v>1496</v>
      </c>
      <c r="D10" s="832" t="s">
        <v>1497</v>
      </c>
      <c r="E10" s="832" t="s">
        <v>1498</v>
      </c>
      <c r="F10" s="849"/>
      <c r="G10" s="849"/>
      <c r="H10" s="837"/>
      <c r="I10" s="849">
        <v>1</v>
      </c>
      <c r="J10" s="849">
        <v>0</v>
      </c>
      <c r="K10" s="837"/>
      <c r="L10" s="849">
        <v>1</v>
      </c>
      <c r="M10" s="850">
        <v>0</v>
      </c>
    </row>
    <row r="11" spans="1:13" ht="14.4" customHeight="1" x14ac:dyDescent="0.3">
      <c r="A11" s="831" t="s">
        <v>1397</v>
      </c>
      <c r="B11" s="832" t="s">
        <v>1159</v>
      </c>
      <c r="C11" s="832" t="s">
        <v>1535</v>
      </c>
      <c r="D11" s="832" t="s">
        <v>718</v>
      </c>
      <c r="E11" s="832" t="s">
        <v>1536</v>
      </c>
      <c r="F11" s="849"/>
      <c r="G11" s="849"/>
      <c r="H11" s="837">
        <v>0</v>
      </c>
      <c r="I11" s="849">
        <v>4</v>
      </c>
      <c r="J11" s="849">
        <v>1472.64</v>
      </c>
      <c r="K11" s="837">
        <v>1</v>
      </c>
      <c r="L11" s="849">
        <v>4</v>
      </c>
      <c r="M11" s="850">
        <v>1472.64</v>
      </c>
    </row>
    <row r="12" spans="1:13" ht="14.4" customHeight="1" x14ac:dyDescent="0.3">
      <c r="A12" s="831" t="s">
        <v>1397</v>
      </c>
      <c r="B12" s="832" t="s">
        <v>1159</v>
      </c>
      <c r="C12" s="832" t="s">
        <v>1438</v>
      </c>
      <c r="D12" s="832" t="s">
        <v>718</v>
      </c>
      <c r="E12" s="832" t="s">
        <v>1165</v>
      </c>
      <c r="F12" s="849"/>
      <c r="G12" s="849"/>
      <c r="H12" s="837">
        <v>0</v>
      </c>
      <c r="I12" s="849">
        <v>33</v>
      </c>
      <c r="J12" s="849">
        <v>16199.369999999999</v>
      </c>
      <c r="K12" s="837">
        <v>1</v>
      </c>
      <c r="L12" s="849">
        <v>33</v>
      </c>
      <c r="M12" s="850">
        <v>16199.369999999999</v>
      </c>
    </row>
    <row r="13" spans="1:13" ht="14.4" customHeight="1" x14ac:dyDescent="0.3">
      <c r="A13" s="831" t="s">
        <v>1397</v>
      </c>
      <c r="B13" s="832" t="s">
        <v>1159</v>
      </c>
      <c r="C13" s="832" t="s">
        <v>1418</v>
      </c>
      <c r="D13" s="832" t="s">
        <v>718</v>
      </c>
      <c r="E13" s="832" t="s">
        <v>1163</v>
      </c>
      <c r="F13" s="849"/>
      <c r="G13" s="849"/>
      <c r="H13" s="837">
        <v>0</v>
      </c>
      <c r="I13" s="849">
        <v>37</v>
      </c>
      <c r="J13" s="849">
        <v>27244.210000000003</v>
      </c>
      <c r="K13" s="837">
        <v>1</v>
      </c>
      <c r="L13" s="849">
        <v>37</v>
      </c>
      <c r="M13" s="850">
        <v>27244.210000000003</v>
      </c>
    </row>
    <row r="14" spans="1:13" ht="14.4" customHeight="1" x14ac:dyDescent="0.3">
      <c r="A14" s="831" t="s">
        <v>1397</v>
      </c>
      <c r="B14" s="832" t="s">
        <v>1159</v>
      </c>
      <c r="C14" s="832" t="s">
        <v>1488</v>
      </c>
      <c r="D14" s="832" t="s">
        <v>718</v>
      </c>
      <c r="E14" s="832" t="s">
        <v>1489</v>
      </c>
      <c r="F14" s="849"/>
      <c r="G14" s="849"/>
      <c r="H14" s="837">
        <v>0</v>
      </c>
      <c r="I14" s="849">
        <v>1</v>
      </c>
      <c r="J14" s="849">
        <v>923.74</v>
      </c>
      <c r="K14" s="837">
        <v>1</v>
      </c>
      <c r="L14" s="849">
        <v>1</v>
      </c>
      <c r="M14" s="850">
        <v>923.74</v>
      </c>
    </row>
    <row r="15" spans="1:13" ht="14.4" customHeight="1" x14ac:dyDescent="0.3">
      <c r="A15" s="831" t="s">
        <v>1397</v>
      </c>
      <c r="B15" s="832" t="s">
        <v>1159</v>
      </c>
      <c r="C15" s="832" t="s">
        <v>1537</v>
      </c>
      <c r="D15" s="832" t="s">
        <v>1538</v>
      </c>
      <c r="E15" s="832" t="s">
        <v>1539</v>
      </c>
      <c r="F15" s="849"/>
      <c r="G15" s="849"/>
      <c r="H15" s="837">
        <v>0</v>
      </c>
      <c r="I15" s="849">
        <v>1</v>
      </c>
      <c r="J15" s="849">
        <v>1385.62</v>
      </c>
      <c r="K15" s="837">
        <v>1</v>
      </c>
      <c r="L15" s="849">
        <v>1</v>
      </c>
      <c r="M15" s="850">
        <v>1385.62</v>
      </c>
    </row>
    <row r="16" spans="1:13" ht="14.4" customHeight="1" x14ac:dyDescent="0.3">
      <c r="A16" s="831" t="s">
        <v>1397</v>
      </c>
      <c r="B16" s="832" t="s">
        <v>1166</v>
      </c>
      <c r="C16" s="832" t="s">
        <v>1167</v>
      </c>
      <c r="D16" s="832" t="s">
        <v>1168</v>
      </c>
      <c r="E16" s="832" t="s">
        <v>1169</v>
      </c>
      <c r="F16" s="849"/>
      <c r="G16" s="849"/>
      <c r="H16" s="837">
        <v>0</v>
      </c>
      <c r="I16" s="849">
        <v>1</v>
      </c>
      <c r="J16" s="849">
        <v>93.43</v>
      </c>
      <c r="K16" s="837">
        <v>1</v>
      </c>
      <c r="L16" s="849">
        <v>1</v>
      </c>
      <c r="M16" s="850">
        <v>93.43</v>
      </c>
    </row>
    <row r="17" spans="1:13" ht="14.4" customHeight="1" x14ac:dyDescent="0.3">
      <c r="A17" s="831" t="s">
        <v>1397</v>
      </c>
      <c r="B17" s="832" t="s">
        <v>1182</v>
      </c>
      <c r="C17" s="832" t="s">
        <v>1533</v>
      </c>
      <c r="D17" s="832" t="s">
        <v>1184</v>
      </c>
      <c r="E17" s="832" t="s">
        <v>1534</v>
      </c>
      <c r="F17" s="849"/>
      <c r="G17" s="849"/>
      <c r="H17" s="837">
        <v>0</v>
      </c>
      <c r="I17" s="849">
        <v>1</v>
      </c>
      <c r="J17" s="849">
        <v>10.65</v>
      </c>
      <c r="K17" s="837">
        <v>1</v>
      </c>
      <c r="L17" s="849">
        <v>1</v>
      </c>
      <c r="M17" s="850">
        <v>10.65</v>
      </c>
    </row>
    <row r="18" spans="1:13" ht="14.4" customHeight="1" x14ac:dyDescent="0.3">
      <c r="A18" s="831" t="s">
        <v>1397</v>
      </c>
      <c r="B18" s="832" t="s">
        <v>1236</v>
      </c>
      <c r="C18" s="832" t="s">
        <v>1239</v>
      </c>
      <c r="D18" s="832" t="s">
        <v>1240</v>
      </c>
      <c r="E18" s="832" t="s">
        <v>1241</v>
      </c>
      <c r="F18" s="849"/>
      <c r="G18" s="849"/>
      <c r="H18" s="837">
        <v>0</v>
      </c>
      <c r="I18" s="849">
        <v>4</v>
      </c>
      <c r="J18" s="849">
        <v>598.08000000000004</v>
      </c>
      <c r="K18" s="837">
        <v>1</v>
      </c>
      <c r="L18" s="849">
        <v>4</v>
      </c>
      <c r="M18" s="850">
        <v>598.08000000000004</v>
      </c>
    </row>
    <row r="19" spans="1:13" ht="14.4" customHeight="1" x14ac:dyDescent="0.3">
      <c r="A19" s="831" t="s">
        <v>1397</v>
      </c>
      <c r="B19" s="832" t="s">
        <v>1236</v>
      </c>
      <c r="C19" s="832" t="s">
        <v>1237</v>
      </c>
      <c r="D19" s="832" t="s">
        <v>888</v>
      </c>
      <c r="E19" s="832" t="s">
        <v>1238</v>
      </c>
      <c r="F19" s="849"/>
      <c r="G19" s="849"/>
      <c r="H19" s="837">
        <v>0</v>
      </c>
      <c r="I19" s="849">
        <v>1</v>
      </c>
      <c r="J19" s="849">
        <v>225.06</v>
      </c>
      <c r="K19" s="837">
        <v>1</v>
      </c>
      <c r="L19" s="849">
        <v>1</v>
      </c>
      <c r="M19" s="850">
        <v>225.06</v>
      </c>
    </row>
    <row r="20" spans="1:13" ht="14.4" customHeight="1" x14ac:dyDescent="0.3">
      <c r="A20" s="831" t="s">
        <v>1397</v>
      </c>
      <c r="B20" s="832" t="s">
        <v>1259</v>
      </c>
      <c r="C20" s="832" t="s">
        <v>1530</v>
      </c>
      <c r="D20" s="832" t="s">
        <v>1444</v>
      </c>
      <c r="E20" s="832" t="s">
        <v>1445</v>
      </c>
      <c r="F20" s="849">
        <v>1</v>
      </c>
      <c r="G20" s="849">
        <v>132.97999999999999</v>
      </c>
      <c r="H20" s="837">
        <v>1</v>
      </c>
      <c r="I20" s="849"/>
      <c r="J20" s="849"/>
      <c r="K20" s="837">
        <v>0</v>
      </c>
      <c r="L20" s="849">
        <v>1</v>
      </c>
      <c r="M20" s="850">
        <v>132.97999999999999</v>
      </c>
    </row>
    <row r="21" spans="1:13" ht="14.4" customHeight="1" x14ac:dyDescent="0.3">
      <c r="A21" s="831" t="s">
        <v>1397</v>
      </c>
      <c r="B21" s="832" t="s">
        <v>1276</v>
      </c>
      <c r="C21" s="832" t="s">
        <v>1279</v>
      </c>
      <c r="D21" s="832" t="s">
        <v>638</v>
      </c>
      <c r="E21" s="832" t="s">
        <v>623</v>
      </c>
      <c r="F21" s="849"/>
      <c r="G21" s="849"/>
      <c r="H21" s="837">
        <v>0</v>
      </c>
      <c r="I21" s="849">
        <v>3</v>
      </c>
      <c r="J21" s="849">
        <v>145.26</v>
      </c>
      <c r="K21" s="837">
        <v>1</v>
      </c>
      <c r="L21" s="849">
        <v>3</v>
      </c>
      <c r="M21" s="850">
        <v>145.26</v>
      </c>
    </row>
    <row r="22" spans="1:13" ht="14.4" customHeight="1" x14ac:dyDescent="0.3">
      <c r="A22" s="831" t="s">
        <v>1397</v>
      </c>
      <c r="B22" s="832" t="s">
        <v>1283</v>
      </c>
      <c r="C22" s="832" t="s">
        <v>1284</v>
      </c>
      <c r="D22" s="832" t="s">
        <v>1285</v>
      </c>
      <c r="E22" s="832" t="s">
        <v>1286</v>
      </c>
      <c r="F22" s="849"/>
      <c r="G22" s="849"/>
      <c r="H22" s="837"/>
      <c r="I22" s="849">
        <v>82</v>
      </c>
      <c r="J22" s="849">
        <v>0</v>
      </c>
      <c r="K22" s="837"/>
      <c r="L22" s="849">
        <v>82</v>
      </c>
      <c r="M22" s="850">
        <v>0</v>
      </c>
    </row>
    <row r="23" spans="1:13" ht="14.4" customHeight="1" x14ac:dyDescent="0.3">
      <c r="A23" s="831" t="s">
        <v>1397</v>
      </c>
      <c r="B23" s="832" t="s">
        <v>1305</v>
      </c>
      <c r="C23" s="832" t="s">
        <v>1526</v>
      </c>
      <c r="D23" s="832" t="s">
        <v>968</v>
      </c>
      <c r="E23" s="832" t="s">
        <v>1307</v>
      </c>
      <c r="F23" s="849">
        <v>1</v>
      </c>
      <c r="G23" s="849">
        <v>0</v>
      </c>
      <c r="H23" s="837"/>
      <c r="I23" s="849"/>
      <c r="J23" s="849"/>
      <c r="K23" s="837"/>
      <c r="L23" s="849">
        <v>1</v>
      </c>
      <c r="M23" s="850">
        <v>0</v>
      </c>
    </row>
    <row r="24" spans="1:13" ht="14.4" customHeight="1" x14ac:dyDescent="0.3">
      <c r="A24" s="831" t="s">
        <v>1398</v>
      </c>
      <c r="B24" s="832" t="s">
        <v>1308</v>
      </c>
      <c r="C24" s="832" t="s">
        <v>2139</v>
      </c>
      <c r="D24" s="832" t="s">
        <v>2140</v>
      </c>
      <c r="E24" s="832" t="s">
        <v>1222</v>
      </c>
      <c r="F24" s="849">
        <v>1</v>
      </c>
      <c r="G24" s="849">
        <v>176.32</v>
      </c>
      <c r="H24" s="837">
        <v>1</v>
      </c>
      <c r="I24" s="849"/>
      <c r="J24" s="849"/>
      <c r="K24" s="837">
        <v>0</v>
      </c>
      <c r="L24" s="849">
        <v>1</v>
      </c>
      <c r="M24" s="850">
        <v>176.32</v>
      </c>
    </row>
    <row r="25" spans="1:13" ht="14.4" customHeight="1" x14ac:dyDescent="0.3">
      <c r="A25" s="831" t="s">
        <v>1399</v>
      </c>
      <c r="B25" s="832" t="s">
        <v>1159</v>
      </c>
      <c r="C25" s="832" t="s">
        <v>1438</v>
      </c>
      <c r="D25" s="832" t="s">
        <v>718</v>
      </c>
      <c r="E25" s="832" t="s">
        <v>1165</v>
      </c>
      <c r="F25" s="849"/>
      <c r="G25" s="849"/>
      <c r="H25" s="837">
        <v>0</v>
      </c>
      <c r="I25" s="849">
        <v>4</v>
      </c>
      <c r="J25" s="849">
        <v>1963.56</v>
      </c>
      <c r="K25" s="837">
        <v>1</v>
      </c>
      <c r="L25" s="849">
        <v>4</v>
      </c>
      <c r="M25" s="850">
        <v>1963.56</v>
      </c>
    </row>
    <row r="26" spans="1:13" ht="14.4" customHeight="1" x14ac:dyDescent="0.3">
      <c r="A26" s="831" t="s">
        <v>1399</v>
      </c>
      <c r="B26" s="832" t="s">
        <v>1159</v>
      </c>
      <c r="C26" s="832" t="s">
        <v>1418</v>
      </c>
      <c r="D26" s="832" t="s">
        <v>718</v>
      </c>
      <c r="E26" s="832" t="s">
        <v>1163</v>
      </c>
      <c r="F26" s="849"/>
      <c r="G26" s="849"/>
      <c r="H26" s="837">
        <v>0</v>
      </c>
      <c r="I26" s="849">
        <v>22</v>
      </c>
      <c r="J26" s="849">
        <v>16199.260000000002</v>
      </c>
      <c r="K26" s="837">
        <v>1</v>
      </c>
      <c r="L26" s="849">
        <v>22</v>
      </c>
      <c r="M26" s="850">
        <v>16199.260000000002</v>
      </c>
    </row>
    <row r="27" spans="1:13" ht="14.4" customHeight="1" x14ac:dyDescent="0.3">
      <c r="A27" s="831" t="s">
        <v>1399</v>
      </c>
      <c r="B27" s="832" t="s">
        <v>1246</v>
      </c>
      <c r="C27" s="832" t="s">
        <v>1582</v>
      </c>
      <c r="D27" s="832" t="s">
        <v>1248</v>
      </c>
      <c r="E27" s="832" t="s">
        <v>1583</v>
      </c>
      <c r="F27" s="849"/>
      <c r="G27" s="849"/>
      <c r="H27" s="837">
        <v>0</v>
      </c>
      <c r="I27" s="849">
        <v>2</v>
      </c>
      <c r="J27" s="849">
        <v>170.54</v>
      </c>
      <c r="K27" s="837">
        <v>1</v>
      </c>
      <c r="L27" s="849">
        <v>2</v>
      </c>
      <c r="M27" s="850">
        <v>170.54</v>
      </c>
    </row>
    <row r="28" spans="1:13" ht="14.4" customHeight="1" x14ac:dyDescent="0.3">
      <c r="A28" s="831" t="s">
        <v>1399</v>
      </c>
      <c r="B28" s="832" t="s">
        <v>1246</v>
      </c>
      <c r="C28" s="832" t="s">
        <v>1250</v>
      </c>
      <c r="D28" s="832" t="s">
        <v>1248</v>
      </c>
      <c r="E28" s="832" t="s">
        <v>1251</v>
      </c>
      <c r="F28" s="849"/>
      <c r="G28" s="849"/>
      <c r="H28" s="837">
        <v>0</v>
      </c>
      <c r="I28" s="849">
        <v>2</v>
      </c>
      <c r="J28" s="849">
        <v>341.04</v>
      </c>
      <c r="K28" s="837">
        <v>1</v>
      </c>
      <c r="L28" s="849">
        <v>2</v>
      </c>
      <c r="M28" s="850">
        <v>341.04</v>
      </c>
    </row>
    <row r="29" spans="1:13" ht="14.4" customHeight="1" x14ac:dyDescent="0.3">
      <c r="A29" s="831" t="s">
        <v>1399</v>
      </c>
      <c r="B29" s="832" t="s">
        <v>2183</v>
      </c>
      <c r="C29" s="832" t="s">
        <v>1612</v>
      </c>
      <c r="D29" s="832" t="s">
        <v>1613</v>
      </c>
      <c r="E29" s="832" t="s">
        <v>1614</v>
      </c>
      <c r="F29" s="849"/>
      <c r="G29" s="849"/>
      <c r="H29" s="837">
        <v>0</v>
      </c>
      <c r="I29" s="849">
        <v>1</v>
      </c>
      <c r="J29" s="849">
        <v>96.84</v>
      </c>
      <c r="K29" s="837">
        <v>1</v>
      </c>
      <c r="L29" s="849">
        <v>1</v>
      </c>
      <c r="M29" s="850">
        <v>96.84</v>
      </c>
    </row>
    <row r="30" spans="1:13" ht="14.4" customHeight="1" x14ac:dyDescent="0.3">
      <c r="A30" s="831" t="s">
        <v>1399</v>
      </c>
      <c r="B30" s="832" t="s">
        <v>2183</v>
      </c>
      <c r="C30" s="832" t="s">
        <v>1615</v>
      </c>
      <c r="D30" s="832" t="s">
        <v>1613</v>
      </c>
      <c r="E30" s="832" t="s">
        <v>1616</v>
      </c>
      <c r="F30" s="849"/>
      <c r="G30" s="849"/>
      <c r="H30" s="837">
        <v>0</v>
      </c>
      <c r="I30" s="849">
        <v>1</v>
      </c>
      <c r="J30" s="849">
        <v>64.56</v>
      </c>
      <c r="K30" s="837">
        <v>1</v>
      </c>
      <c r="L30" s="849">
        <v>1</v>
      </c>
      <c r="M30" s="850">
        <v>64.56</v>
      </c>
    </row>
    <row r="31" spans="1:13" ht="14.4" customHeight="1" x14ac:dyDescent="0.3">
      <c r="A31" s="831" t="s">
        <v>1399</v>
      </c>
      <c r="B31" s="832" t="s">
        <v>1283</v>
      </c>
      <c r="C31" s="832" t="s">
        <v>1284</v>
      </c>
      <c r="D31" s="832" t="s">
        <v>1285</v>
      </c>
      <c r="E31" s="832" t="s">
        <v>1286</v>
      </c>
      <c r="F31" s="849"/>
      <c r="G31" s="849"/>
      <c r="H31" s="837"/>
      <c r="I31" s="849">
        <v>22</v>
      </c>
      <c r="J31" s="849">
        <v>0</v>
      </c>
      <c r="K31" s="837"/>
      <c r="L31" s="849">
        <v>22</v>
      </c>
      <c r="M31" s="850">
        <v>0</v>
      </c>
    </row>
    <row r="32" spans="1:13" ht="14.4" customHeight="1" x14ac:dyDescent="0.3">
      <c r="A32" s="831" t="s">
        <v>1399</v>
      </c>
      <c r="B32" s="832" t="s">
        <v>2184</v>
      </c>
      <c r="C32" s="832" t="s">
        <v>1618</v>
      </c>
      <c r="D32" s="832" t="s">
        <v>1619</v>
      </c>
      <c r="E32" s="832" t="s">
        <v>1620</v>
      </c>
      <c r="F32" s="849">
        <v>1</v>
      </c>
      <c r="G32" s="849">
        <v>60.39</v>
      </c>
      <c r="H32" s="837">
        <v>1</v>
      </c>
      <c r="I32" s="849"/>
      <c r="J32" s="849"/>
      <c r="K32" s="837">
        <v>0</v>
      </c>
      <c r="L32" s="849">
        <v>1</v>
      </c>
      <c r="M32" s="850">
        <v>60.39</v>
      </c>
    </row>
    <row r="33" spans="1:13" ht="14.4" customHeight="1" x14ac:dyDescent="0.3">
      <c r="A33" s="831" t="s">
        <v>1399</v>
      </c>
      <c r="B33" s="832" t="s">
        <v>2185</v>
      </c>
      <c r="C33" s="832" t="s">
        <v>1579</v>
      </c>
      <c r="D33" s="832" t="s">
        <v>1580</v>
      </c>
      <c r="E33" s="832" t="s">
        <v>1581</v>
      </c>
      <c r="F33" s="849"/>
      <c r="G33" s="849"/>
      <c r="H33" s="837">
        <v>0</v>
      </c>
      <c r="I33" s="849">
        <v>1</v>
      </c>
      <c r="J33" s="849">
        <v>9.4</v>
      </c>
      <c r="K33" s="837">
        <v>1</v>
      </c>
      <c r="L33" s="849">
        <v>1</v>
      </c>
      <c r="M33" s="850">
        <v>9.4</v>
      </c>
    </row>
    <row r="34" spans="1:13" ht="14.4" customHeight="1" x14ac:dyDescent="0.3">
      <c r="A34" s="831" t="s">
        <v>1399</v>
      </c>
      <c r="B34" s="832" t="s">
        <v>1300</v>
      </c>
      <c r="C34" s="832" t="s">
        <v>1301</v>
      </c>
      <c r="D34" s="832" t="s">
        <v>877</v>
      </c>
      <c r="E34" s="832" t="s">
        <v>1302</v>
      </c>
      <c r="F34" s="849"/>
      <c r="G34" s="849"/>
      <c r="H34" s="837"/>
      <c r="I34" s="849">
        <v>1</v>
      </c>
      <c r="J34" s="849">
        <v>0</v>
      </c>
      <c r="K34" s="837"/>
      <c r="L34" s="849">
        <v>1</v>
      </c>
      <c r="M34" s="850">
        <v>0</v>
      </c>
    </row>
    <row r="35" spans="1:13" ht="14.4" customHeight="1" x14ac:dyDescent="0.3">
      <c r="A35" s="831" t="s">
        <v>1400</v>
      </c>
      <c r="B35" s="832" t="s">
        <v>1159</v>
      </c>
      <c r="C35" s="832" t="s">
        <v>1438</v>
      </c>
      <c r="D35" s="832" t="s">
        <v>718</v>
      </c>
      <c r="E35" s="832" t="s">
        <v>1165</v>
      </c>
      <c r="F35" s="849"/>
      <c r="G35" s="849"/>
      <c r="H35" s="837">
        <v>0</v>
      </c>
      <c r="I35" s="849">
        <v>11</v>
      </c>
      <c r="J35" s="849">
        <v>5399.79</v>
      </c>
      <c r="K35" s="837">
        <v>1</v>
      </c>
      <c r="L35" s="849">
        <v>11</v>
      </c>
      <c r="M35" s="850">
        <v>5399.79</v>
      </c>
    </row>
    <row r="36" spans="1:13" ht="14.4" customHeight="1" x14ac:dyDescent="0.3">
      <c r="A36" s="831" t="s">
        <v>1400</v>
      </c>
      <c r="B36" s="832" t="s">
        <v>1159</v>
      </c>
      <c r="C36" s="832" t="s">
        <v>1418</v>
      </c>
      <c r="D36" s="832" t="s">
        <v>718</v>
      </c>
      <c r="E36" s="832" t="s">
        <v>1163</v>
      </c>
      <c r="F36" s="849"/>
      <c r="G36" s="849"/>
      <c r="H36" s="837">
        <v>0</v>
      </c>
      <c r="I36" s="849">
        <v>122</v>
      </c>
      <c r="J36" s="849">
        <v>89832.260000000068</v>
      </c>
      <c r="K36" s="837">
        <v>1</v>
      </c>
      <c r="L36" s="849">
        <v>122</v>
      </c>
      <c r="M36" s="850">
        <v>89832.260000000068</v>
      </c>
    </row>
    <row r="37" spans="1:13" ht="14.4" customHeight="1" x14ac:dyDescent="0.3">
      <c r="A37" s="831" t="s">
        <v>1400</v>
      </c>
      <c r="B37" s="832" t="s">
        <v>1159</v>
      </c>
      <c r="C37" s="832" t="s">
        <v>1488</v>
      </c>
      <c r="D37" s="832" t="s">
        <v>718</v>
      </c>
      <c r="E37" s="832" t="s">
        <v>1489</v>
      </c>
      <c r="F37" s="849"/>
      <c r="G37" s="849"/>
      <c r="H37" s="837">
        <v>0</v>
      </c>
      <c r="I37" s="849">
        <v>1</v>
      </c>
      <c r="J37" s="849">
        <v>923.74</v>
      </c>
      <c r="K37" s="837">
        <v>1</v>
      </c>
      <c r="L37" s="849">
        <v>1</v>
      </c>
      <c r="M37" s="850">
        <v>923.74</v>
      </c>
    </row>
    <row r="38" spans="1:13" ht="14.4" customHeight="1" x14ac:dyDescent="0.3">
      <c r="A38" s="831" t="s">
        <v>1400</v>
      </c>
      <c r="B38" s="832" t="s">
        <v>2186</v>
      </c>
      <c r="C38" s="832" t="s">
        <v>1454</v>
      </c>
      <c r="D38" s="832" t="s">
        <v>850</v>
      </c>
      <c r="E38" s="832" t="s">
        <v>1455</v>
      </c>
      <c r="F38" s="849">
        <v>2</v>
      </c>
      <c r="G38" s="849">
        <v>0</v>
      </c>
      <c r="H38" s="837"/>
      <c r="I38" s="849"/>
      <c r="J38" s="849"/>
      <c r="K38" s="837"/>
      <c r="L38" s="849">
        <v>2</v>
      </c>
      <c r="M38" s="850">
        <v>0</v>
      </c>
    </row>
    <row r="39" spans="1:13" ht="14.4" customHeight="1" x14ac:dyDescent="0.3">
      <c r="A39" s="831" t="s">
        <v>1400</v>
      </c>
      <c r="B39" s="832" t="s">
        <v>1236</v>
      </c>
      <c r="C39" s="832" t="s">
        <v>1700</v>
      </c>
      <c r="D39" s="832" t="s">
        <v>888</v>
      </c>
      <c r="E39" s="832" t="s">
        <v>1701</v>
      </c>
      <c r="F39" s="849"/>
      <c r="G39" s="849"/>
      <c r="H39" s="837">
        <v>0</v>
      </c>
      <c r="I39" s="849">
        <v>1</v>
      </c>
      <c r="J39" s="849">
        <v>154.36000000000001</v>
      </c>
      <c r="K39" s="837">
        <v>1</v>
      </c>
      <c r="L39" s="849">
        <v>1</v>
      </c>
      <c r="M39" s="850">
        <v>154.36000000000001</v>
      </c>
    </row>
    <row r="40" spans="1:13" ht="14.4" customHeight="1" x14ac:dyDescent="0.3">
      <c r="A40" s="831" t="s">
        <v>1400</v>
      </c>
      <c r="B40" s="832" t="s">
        <v>1236</v>
      </c>
      <c r="C40" s="832" t="s">
        <v>1239</v>
      </c>
      <c r="D40" s="832" t="s">
        <v>1240</v>
      </c>
      <c r="E40" s="832" t="s">
        <v>1241</v>
      </c>
      <c r="F40" s="849"/>
      <c r="G40" s="849"/>
      <c r="H40" s="837">
        <v>0</v>
      </c>
      <c r="I40" s="849">
        <v>2</v>
      </c>
      <c r="J40" s="849">
        <v>299.04000000000002</v>
      </c>
      <c r="K40" s="837">
        <v>1</v>
      </c>
      <c r="L40" s="849">
        <v>2</v>
      </c>
      <c r="M40" s="850">
        <v>299.04000000000002</v>
      </c>
    </row>
    <row r="41" spans="1:13" ht="14.4" customHeight="1" x14ac:dyDescent="0.3">
      <c r="A41" s="831" t="s">
        <v>1400</v>
      </c>
      <c r="B41" s="832" t="s">
        <v>1276</v>
      </c>
      <c r="C41" s="832" t="s">
        <v>1279</v>
      </c>
      <c r="D41" s="832" t="s">
        <v>638</v>
      </c>
      <c r="E41" s="832" t="s">
        <v>623</v>
      </c>
      <c r="F41" s="849"/>
      <c r="G41" s="849"/>
      <c r="H41" s="837">
        <v>0</v>
      </c>
      <c r="I41" s="849">
        <v>6</v>
      </c>
      <c r="J41" s="849">
        <v>290.52</v>
      </c>
      <c r="K41" s="837">
        <v>1</v>
      </c>
      <c r="L41" s="849">
        <v>6</v>
      </c>
      <c r="M41" s="850">
        <v>290.52</v>
      </c>
    </row>
    <row r="42" spans="1:13" ht="14.4" customHeight="1" x14ac:dyDescent="0.3">
      <c r="A42" s="831" t="s">
        <v>1400</v>
      </c>
      <c r="B42" s="832" t="s">
        <v>1276</v>
      </c>
      <c r="C42" s="832" t="s">
        <v>1695</v>
      </c>
      <c r="D42" s="832" t="s">
        <v>1696</v>
      </c>
      <c r="E42" s="832" t="s">
        <v>1697</v>
      </c>
      <c r="F42" s="849">
        <v>2</v>
      </c>
      <c r="G42" s="849">
        <v>96.84</v>
      </c>
      <c r="H42" s="837">
        <v>1</v>
      </c>
      <c r="I42" s="849"/>
      <c r="J42" s="849"/>
      <c r="K42" s="837">
        <v>0</v>
      </c>
      <c r="L42" s="849">
        <v>2</v>
      </c>
      <c r="M42" s="850">
        <v>96.84</v>
      </c>
    </row>
    <row r="43" spans="1:13" ht="14.4" customHeight="1" x14ac:dyDescent="0.3">
      <c r="A43" s="831" t="s">
        <v>1400</v>
      </c>
      <c r="B43" s="832" t="s">
        <v>1283</v>
      </c>
      <c r="C43" s="832" t="s">
        <v>1284</v>
      </c>
      <c r="D43" s="832" t="s">
        <v>1285</v>
      </c>
      <c r="E43" s="832" t="s">
        <v>1286</v>
      </c>
      <c r="F43" s="849"/>
      <c r="G43" s="849"/>
      <c r="H43" s="837"/>
      <c r="I43" s="849">
        <v>203</v>
      </c>
      <c r="J43" s="849">
        <v>0</v>
      </c>
      <c r="K43" s="837"/>
      <c r="L43" s="849">
        <v>203</v>
      </c>
      <c r="M43" s="850">
        <v>0</v>
      </c>
    </row>
    <row r="44" spans="1:13" ht="14.4" customHeight="1" x14ac:dyDescent="0.3">
      <c r="A44" s="831" t="s">
        <v>1400</v>
      </c>
      <c r="B44" s="832" t="s">
        <v>2187</v>
      </c>
      <c r="C44" s="832" t="s">
        <v>1698</v>
      </c>
      <c r="D44" s="832" t="s">
        <v>1458</v>
      </c>
      <c r="E44" s="832" t="s">
        <v>1699</v>
      </c>
      <c r="F44" s="849">
        <v>1</v>
      </c>
      <c r="G44" s="849">
        <v>33.549999999999997</v>
      </c>
      <c r="H44" s="837">
        <v>1</v>
      </c>
      <c r="I44" s="849"/>
      <c r="J44" s="849"/>
      <c r="K44" s="837">
        <v>0</v>
      </c>
      <c r="L44" s="849">
        <v>1</v>
      </c>
      <c r="M44" s="850">
        <v>33.549999999999997</v>
      </c>
    </row>
    <row r="45" spans="1:13" ht="14.4" customHeight="1" x14ac:dyDescent="0.3">
      <c r="A45" s="831" t="s">
        <v>1400</v>
      </c>
      <c r="B45" s="832" t="s">
        <v>2187</v>
      </c>
      <c r="C45" s="832" t="s">
        <v>1457</v>
      </c>
      <c r="D45" s="832" t="s">
        <v>1458</v>
      </c>
      <c r="E45" s="832" t="s">
        <v>1459</v>
      </c>
      <c r="F45" s="849">
        <v>1</v>
      </c>
      <c r="G45" s="849">
        <v>150.94</v>
      </c>
      <c r="H45" s="837">
        <v>1</v>
      </c>
      <c r="I45" s="849"/>
      <c r="J45" s="849"/>
      <c r="K45" s="837">
        <v>0</v>
      </c>
      <c r="L45" s="849">
        <v>1</v>
      </c>
      <c r="M45" s="850">
        <v>150.94</v>
      </c>
    </row>
    <row r="46" spans="1:13" ht="14.4" customHeight="1" x14ac:dyDescent="0.3">
      <c r="A46" s="831" t="s">
        <v>1401</v>
      </c>
      <c r="B46" s="832" t="s">
        <v>1283</v>
      </c>
      <c r="C46" s="832" t="s">
        <v>1284</v>
      </c>
      <c r="D46" s="832" t="s">
        <v>1285</v>
      </c>
      <c r="E46" s="832" t="s">
        <v>1286</v>
      </c>
      <c r="F46" s="849"/>
      <c r="G46" s="849"/>
      <c r="H46" s="837"/>
      <c r="I46" s="849">
        <v>1</v>
      </c>
      <c r="J46" s="849">
        <v>0</v>
      </c>
      <c r="K46" s="837"/>
      <c r="L46" s="849">
        <v>1</v>
      </c>
      <c r="M46" s="850">
        <v>0</v>
      </c>
    </row>
    <row r="47" spans="1:13" ht="14.4" customHeight="1" x14ac:dyDescent="0.3">
      <c r="A47" s="831" t="s">
        <v>1402</v>
      </c>
      <c r="B47" s="832" t="s">
        <v>1159</v>
      </c>
      <c r="C47" s="832" t="s">
        <v>1438</v>
      </c>
      <c r="D47" s="832" t="s">
        <v>718</v>
      </c>
      <c r="E47" s="832" t="s">
        <v>1165</v>
      </c>
      <c r="F47" s="849"/>
      <c r="G47" s="849"/>
      <c r="H47" s="837">
        <v>0</v>
      </c>
      <c r="I47" s="849">
        <v>14</v>
      </c>
      <c r="J47" s="849">
        <v>6872.46</v>
      </c>
      <c r="K47" s="837">
        <v>1</v>
      </c>
      <c r="L47" s="849">
        <v>14</v>
      </c>
      <c r="M47" s="850">
        <v>6872.46</v>
      </c>
    </row>
    <row r="48" spans="1:13" ht="14.4" customHeight="1" x14ac:dyDescent="0.3">
      <c r="A48" s="831" t="s">
        <v>1402</v>
      </c>
      <c r="B48" s="832" t="s">
        <v>1159</v>
      </c>
      <c r="C48" s="832" t="s">
        <v>1418</v>
      </c>
      <c r="D48" s="832" t="s">
        <v>718</v>
      </c>
      <c r="E48" s="832" t="s">
        <v>1163</v>
      </c>
      <c r="F48" s="849"/>
      <c r="G48" s="849"/>
      <c r="H48" s="837">
        <v>0</v>
      </c>
      <c r="I48" s="849">
        <v>16</v>
      </c>
      <c r="J48" s="849">
        <v>11781.28</v>
      </c>
      <c r="K48" s="837">
        <v>1</v>
      </c>
      <c r="L48" s="849">
        <v>16</v>
      </c>
      <c r="M48" s="850">
        <v>11781.28</v>
      </c>
    </row>
    <row r="49" spans="1:13" ht="14.4" customHeight="1" x14ac:dyDescent="0.3">
      <c r="A49" s="831" t="s">
        <v>1402</v>
      </c>
      <c r="B49" s="832" t="s">
        <v>1246</v>
      </c>
      <c r="C49" s="832" t="s">
        <v>1247</v>
      </c>
      <c r="D49" s="832" t="s">
        <v>1248</v>
      </c>
      <c r="E49" s="832" t="s">
        <v>1249</v>
      </c>
      <c r="F49" s="849"/>
      <c r="G49" s="849"/>
      <c r="H49" s="837">
        <v>0</v>
      </c>
      <c r="I49" s="849">
        <v>4</v>
      </c>
      <c r="J49" s="849">
        <v>1091.32</v>
      </c>
      <c r="K49" s="837">
        <v>1</v>
      </c>
      <c r="L49" s="849">
        <v>4</v>
      </c>
      <c r="M49" s="850">
        <v>1091.32</v>
      </c>
    </row>
    <row r="50" spans="1:13" ht="14.4" customHeight="1" x14ac:dyDescent="0.3">
      <c r="A50" s="831" t="s">
        <v>1402</v>
      </c>
      <c r="B50" s="832" t="s">
        <v>2188</v>
      </c>
      <c r="C50" s="832" t="s">
        <v>1706</v>
      </c>
      <c r="D50" s="832" t="s">
        <v>1707</v>
      </c>
      <c r="E50" s="832" t="s">
        <v>1708</v>
      </c>
      <c r="F50" s="849"/>
      <c r="G50" s="849"/>
      <c r="H50" s="837">
        <v>0</v>
      </c>
      <c r="I50" s="849">
        <v>1</v>
      </c>
      <c r="J50" s="849">
        <v>141.09</v>
      </c>
      <c r="K50" s="837">
        <v>1</v>
      </c>
      <c r="L50" s="849">
        <v>1</v>
      </c>
      <c r="M50" s="850">
        <v>141.09</v>
      </c>
    </row>
    <row r="51" spans="1:13" ht="14.4" customHeight="1" x14ac:dyDescent="0.3">
      <c r="A51" s="831" t="s">
        <v>1402</v>
      </c>
      <c r="B51" s="832" t="s">
        <v>1276</v>
      </c>
      <c r="C51" s="832" t="s">
        <v>1279</v>
      </c>
      <c r="D51" s="832" t="s">
        <v>638</v>
      </c>
      <c r="E51" s="832" t="s">
        <v>623</v>
      </c>
      <c r="F51" s="849"/>
      <c r="G51" s="849"/>
      <c r="H51" s="837">
        <v>0</v>
      </c>
      <c r="I51" s="849">
        <v>1</v>
      </c>
      <c r="J51" s="849">
        <v>48.42</v>
      </c>
      <c r="K51" s="837">
        <v>1</v>
      </c>
      <c r="L51" s="849">
        <v>1</v>
      </c>
      <c r="M51" s="850">
        <v>48.42</v>
      </c>
    </row>
    <row r="52" spans="1:13" ht="14.4" customHeight="1" x14ac:dyDescent="0.3">
      <c r="A52" s="831" t="s">
        <v>1402</v>
      </c>
      <c r="B52" s="832" t="s">
        <v>1283</v>
      </c>
      <c r="C52" s="832" t="s">
        <v>1284</v>
      </c>
      <c r="D52" s="832" t="s">
        <v>1285</v>
      </c>
      <c r="E52" s="832" t="s">
        <v>1286</v>
      </c>
      <c r="F52" s="849"/>
      <c r="G52" s="849"/>
      <c r="H52" s="837"/>
      <c r="I52" s="849">
        <v>10</v>
      </c>
      <c r="J52" s="849">
        <v>0</v>
      </c>
      <c r="K52" s="837"/>
      <c r="L52" s="849">
        <v>10</v>
      </c>
      <c r="M52" s="850">
        <v>0</v>
      </c>
    </row>
    <row r="53" spans="1:13" ht="14.4" customHeight="1" x14ac:dyDescent="0.3">
      <c r="A53" s="831" t="s">
        <v>1402</v>
      </c>
      <c r="B53" s="832" t="s">
        <v>1310</v>
      </c>
      <c r="C53" s="832" t="s">
        <v>1721</v>
      </c>
      <c r="D53" s="832" t="s">
        <v>1312</v>
      </c>
      <c r="E53" s="832" t="s">
        <v>1722</v>
      </c>
      <c r="F53" s="849"/>
      <c r="G53" s="849"/>
      <c r="H53" s="837">
        <v>0</v>
      </c>
      <c r="I53" s="849">
        <v>1</v>
      </c>
      <c r="J53" s="849">
        <v>176.32</v>
      </c>
      <c r="K53" s="837">
        <v>1</v>
      </c>
      <c r="L53" s="849">
        <v>1</v>
      </c>
      <c r="M53" s="850">
        <v>176.32</v>
      </c>
    </row>
    <row r="54" spans="1:13" ht="14.4" customHeight="1" x14ac:dyDescent="0.3">
      <c r="A54" s="831" t="s">
        <v>1403</v>
      </c>
      <c r="B54" s="832" t="s">
        <v>1159</v>
      </c>
      <c r="C54" s="832" t="s">
        <v>1418</v>
      </c>
      <c r="D54" s="832" t="s">
        <v>718</v>
      </c>
      <c r="E54" s="832" t="s">
        <v>1163</v>
      </c>
      <c r="F54" s="849"/>
      <c r="G54" s="849"/>
      <c r="H54" s="837">
        <v>0</v>
      </c>
      <c r="I54" s="849">
        <v>1</v>
      </c>
      <c r="J54" s="849">
        <v>736.33</v>
      </c>
      <c r="K54" s="837">
        <v>1</v>
      </c>
      <c r="L54" s="849">
        <v>1</v>
      </c>
      <c r="M54" s="850">
        <v>736.33</v>
      </c>
    </row>
    <row r="55" spans="1:13" ht="14.4" customHeight="1" x14ac:dyDescent="0.3">
      <c r="A55" s="831" t="s">
        <v>1403</v>
      </c>
      <c r="B55" s="832" t="s">
        <v>1236</v>
      </c>
      <c r="C55" s="832" t="s">
        <v>1237</v>
      </c>
      <c r="D55" s="832" t="s">
        <v>888</v>
      </c>
      <c r="E55" s="832" t="s">
        <v>1238</v>
      </c>
      <c r="F55" s="849"/>
      <c r="G55" s="849"/>
      <c r="H55" s="837">
        <v>0</v>
      </c>
      <c r="I55" s="849">
        <v>1</v>
      </c>
      <c r="J55" s="849">
        <v>225.06</v>
      </c>
      <c r="K55" s="837">
        <v>1</v>
      </c>
      <c r="L55" s="849">
        <v>1</v>
      </c>
      <c r="M55" s="850">
        <v>225.06</v>
      </c>
    </row>
    <row r="56" spans="1:13" ht="14.4" customHeight="1" x14ac:dyDescent="0.3">
      <c r="A56" s="831" t="s">
        <v>1404</v>
      </c>
      <c r="B56" s="832" t="s">
        <v>1159</v>
      </c>
      <c r="C56" s="832" t="s">
        <v>1438</v>
      </c>
      <c r="D56" s="832" t="s">
        <v>718</v>
      </c>
      <c r="E56" s="832" t="s">
        <v>1165</v>
      </c>
      <c r="F56" s="849"/>
      <c r="G56" s="849"/>
      <c r="H56" s="837">
        <v>0</v>
      </c>
      <c r="I56" s="849">
        <v>31</v>
      </c>
      <c r="J56" s="849">
        <v>15217.59</v>
      </c>
      <c r="K56" s="837">
        <v>1</v>
      </c>
      <c r="L56" s="849">
        <v>31</v>
      </c>
      <c r="M56" s="850">
        <v>15217.59</v>
      </c>
    </row>
    <row r="57" spans="1:13" ht="14.4" customHeight="1" x14ac:dyDescent="0.3">
      <c r="A57" s="831" t="s">
        <v>1404</v>
      </c>
      <c r="B57" s="832" t="s">
        <v>1159</v>
      </c>
      <c r="C57" s="832" t="s">
        <v>1418</v>
      </c>
      <c r="D57" s="832" t="s">
        <v>718</v>
      </c>
      <c r="E57" s="832" t="s">
        <v>1163</v>
      </c>
      <c r="F57" s="849"/>
      <c r="G57" s="849"/>
      <c r="H57" s="837">
        <v>0</v>
      </c>
      <c r="I57" s="849">
        <v>17</v>
      </c>
      <c r="J57" s="849">
        <v>12517.61</v>
      </c>
      <c r="K57" s="837">
        <v>1</v>
      </c>
      <c r="L57" s="849">
        <v>17</v>
      </c>
      <c r="M57" s="850">
        <v>12517.61</v>
      </c>
    </row>
    <row r="58" spans="1:13" ht="14.4" customHeight="1" x14ac:dyDescent="0.3">
      <c r="A58" s="831" t="s">
        <v>1404</v>
      </c>
      <c r="B58" s="832" t="s">
        <v>1159</v>
      </c>
      <c r="C58" s="832" t="s">
        <v>1488</v>
      </c>
      <c r="D58" s="832" t="s">
        <v>718</v>
      </c>
      <c r="E58" s="832" t="s">
        <v>1489</v>
      </c>
      <c r="F58" s="849"/>
      <c r="G58" s="849"/>
      <c r="H58" s="837">
        <v>0</v>
      </c>
      <c r="I58" s="849">
        <v>6</v>
      </c>
      <c r="J58" s="849">
        <v>5542.4400000000005</v>
      </c>
      <c r="K58" s="837">
        <v>1</v>
      </c>
      <c r="L58" s="849">
        <v>6</v>
      </c>
      <c r="M58" s="850">
        <v>5542.4400000000005</v>
      </c>
    </row>
    <row r="59" spans="1:13" ht="14.4" customHeight="1" x14ac:dyDescent="0.3">
      <c r="A59" s="831" t="s">
        <v>1404</v>
      </c>
      <c r="B59" s="832" t="s">
        <v>1159</v>
      </c>
      <c r="C59" s="832" t="s">
        <v>1537</v>
      </c>
      <c r="D59" s="832" t="s">
        <v>1538</v>
      </c>
      <c r="E59" s="832" t="s">
        <v>1539</v>
      </c>
      <c r="F59" s="849"/>
      <c r="G59" s="849"/>
      <c r="H59" s="837">
        <v>0</v>
      </c>
      <c r="I59" s="849">
        <v>2</v>
      </c>
      <c r="J59" s="849">
        <v>2771.24</v>
      </c>
      <c r="K59" s="837">
        <v>1</v>
      </c>
      <c r="L59" s="849">
        <v>2</v>
      </c>
      <c r="M59" s="850">
        <v>2771.24</v>
      </c>
    </row>
    <row r="60" spans="1:13" ht="14.4" customHeight="1" x14ac:dyDescent="0.3">
      <c r="A60" s="831" t="s">
        <v>1404</v>
      </c>
      <c r="B60" s="832" t="s">
        <v>1276</v>
      </c>
      <c r="C60" s="832" t="s">
        <v>1279</v>
      </c>
      <c r="D60" s="832" t="s">
        <v>638</v>
      </c>
      <c r="E60" s="832" t="s">
        <v>623</v>
      </c>
      <c r="F60" s="849"/>
      <c r="G60" s="849"/>
      <c r="H60" s="837">
        <v>0</v>
      </c>
      <c r="I60" s="849">
        <v>1</v>
      </c>
      <c r="J60" s="849">
        <v>48.42</v>
      </c>
      <c r="K60" s="837">
        <v>1</v>
      </c>
      <c r="L60" s="849">
        <v>1</v>
      </c>
      <c r="M60" s="850">
        <v>48.42</v>
      </c>
    </row>
    <row r="61" spans="1:13" ht="14.4" customHeight="1" x14ac:dyDescent="0.3">
      <c r="A61" s="831" t="s">
        <v>1404</v>
      </c>
      <c r="B61" s="832" t="s">
        <v>1283</v>
      </c>
      <c r="C61" s="832" t="s">
        <v>1284</v>
      </c>
      <c r="D61" s="832" t="s">
        <v>1285</v>
      </c>
      <c r="E61" s="832" t="s">
        <v>1286</v>
      </c>
      <c r="F61" s="849"/>
      <c r="G61" s="849"/>
      <c r="H61" s="837"/>
      <c r="I61" s="849">
        <v>18</v>
      </c>
      <c r="J61" s="849">
        <v>0</v>
      </c>
      <c r="K61" s="837"/>
      <c r="L61" s="849">
        <v>18</v>
      </c>
      <c r="M61" s="850">
        <v>0</v>
      </c>
    </row>
    <row r="62" spans="1:13" ht="14.4" customHeight="1" x14ac:dyDescent="0.3">
      <c r="A62" s="831" t="s">
        <v>1404</v>
      </c>
      <c r="B62" s="832" t="s">
        <v>1300</v>
      </c>
      <c r="C62" s="832" t="s">
        <v>1781</v>
      </c>
      <c r="D62" s="832" t="s">
        <v>1782</v>
      </c>
      <c r="E62" s="832" t="s">
        <v>1783</v>
      </c>
      <c r="F62" s="849">
        <v>1</v>
      </c>
      <c r="G62" s="849">
        <v>0</v>
      </c>
      <c r="H62" s="837"/>
      <c r="I62" s="849"/>
      <c r="J62" s="849"/>
      <c r="K62" s="837"/>
      <c r="L62" s="849">
        <v>1</v>
      </c>
      <c r="M62" s="850">
        <v>0</v>
      </c>
    </row>
    <row r="63" spans="1:13" ht="14.4" customHeight="1" x14ac:dyDescent="0.3">
      <c r="A63" s="831" t="s">
        <v>1404</v>
      </c>
      <c r="B63" s="832" t="s">
        <v>2189</v>
      </c>
      <c r="C63" s="832" t="s">
        <v>1762</v>
      </c>
      <c r="D63" s="832" t="s">
        <v>1763</v>
      </c>
      <c r="E63" s="832" t="s">
        <v>1764</v>
      </c>
      <c r="F63" s="849"/>
      <c r="G63" s="849"/>
      <c r="H63" s="837">
        <v>0</v>
      </c>
      <c r="I63" s="849">
        <v>2</v>
      </c>
      <c r="J63" s="849">
        <v>352.64</v>
      </c>
      <c r="K63" s="837">
        <v>1</v>
      </c>
      <c r="L63" s="849">
        <v>2</v>
      </c>
      <c r="M63" s="850">
        <v>352.64</v>
      </c>
    </row>
    <row r="64" spans="1:13" ht="14.4" customHeight="1" x14ac:dyDescent="0.3">
      <c r="A64" s="831" t="s">
        <v>1404</v>
      </c>
      <c r="B64" s="832" t="s">
        <v>2187</v>
      </c>
      <c r="C64" s="832" t="s">
        <v>1698</v>
      </c>
      <c r="D64" s="832" t="s">
        <v>1458</v>
      </c>
      <c r="E64" s="832" t="s">
        <v>1699</v>
      </c>
      <c r="F64" s="849">
        <v>1</v>
      </c>
      <c r="G64" s="849">
        <v>33.549999999999997</v>
      </c>
      <c r="H64" s="837">
        <v>1</v>
      </c>
      <c r="I64" s="849"/>
      <c r="J64" s="849"/>
      <c r="K64" s="837">
        <v>0</v>
      </c>
      <c r="L64" s="849">
        <v>1</v>
      </c>
      <c r="M64" s="850">
        <v>33.549999999999997</v>
      </c>
    </row>
    <row r="65" spans="1:13" ht="14.4" customHeight="1" x14ac:dyDescent="0.3">
      <c r="A65" s="831" t="s">
        <v>1406</v>
      </c>
      <c r="B65" s="832" t="s">
        <v>1159</v>
      </c>
      <c r="C65" s="832" t="s">
        <v>1438</v>
      </c>
      <c r="D65" s="832" t="s">
        <v>718</v>
      </c>
      <c r="E65" s="832" t="s">
        <v>1165</v>
      </c>
      <c r="F65" s="849"/>
      <c r="G65" s="849"/>
      <c r="H65" s="837">
        <v>0</v>
      </c>
      <c r="I65" s="849">
        <v>5</v>
      </c>
      <c r="J65" s="849">
        <v>2454.4499999999998</v>
      </c>
      <c r="K65" s="837">
        <v>1</v>
      </c>
      <c r="L65" s="849">
        <v>5</v>
      </c>
      <c r="M65" s="850">
        <v>2454.4499999999998</v>
      </c>
    </row>
    <row r="66" spans="1:13" ht="14.4" customHeight="1" x14ac:dyDescent="0.3">
      <c r="A66" s="831" t="s">
        <v>1406</v>
      </c>
      <c r="B66" s="832" t="s">
        <v>1159</v>
      </c>
      <c r="C66" s="832" t="s">
        <v>1418</v>
      </c>
      <c r="D66" s="832" t="s">
        <v>718</v>
      </c>
      <c r="E66" s="832" t="s">
        <v>1163</v>
      </c>
      <c r="F66" s="849"/>
      <c r="G66" s="849"/>
      <c r="H66" s="837">
        <v>0</v>
      </c>
      <c r="I66" s="849">
        <v>10</v>
      </c>
      <c r="J66" s="849">
        <v>7363.3</v>
      </c>
      <c r="K66" s="837">
        <v>1</v>
      </c>
      <c r="L66" s="849">
        <v>10</v>
      </c>
      <c r="M66" s="850">
        <v>7363.3</v>
      </c>
    </row>
    <row r="67" spans="1:13" ht="14.4" customHeight="1" x14ac:dyDescent="0.3">
      <c r="A67" s="831" t="s">
        <v>1406</v>
      </c>
      <c r="B67" s="832" t="s">
        <v>1159</v>
      </c>
      <c r="C67" s="832" t="s">
        <v>1488</v>
      </c>
      <c r="D67" s="832" t="s">
        <v>718</v>
      </c>
      <c r="E67" s="832" t="s">
        <v>1489</v>
      </c>
      <c r="F67" s="849"/>
      <c r="G67" s="849"/>
      <c r="H67" s="837">
        <v>0</v>
      </c>
      <c r="I67" s="849">
        <v>8</v>
      </c>
      <c r="J67" s="849">
        <v>7389.920000000001</v>
      </c>
      <c r="K67" s="837">
        <v>1</v>
      </c>
      <c r="L67" s="849">
        <v>8</v>
      </c>
      <c r="M67" s="850">
        <v>7389.920000000001</v>
      </c>
    </row>
    <row r="68" spans="1:13" ht="14.4" customHeight="1" x14ac:dyDescent="0.3">
      <c r="A68" s="831" t="s">
        <v>1406</v>
      </c>
      <c r="B68" s="832" t="s">
        <v>1159</v>
      </c>
      <c r="C68" s="832" t="s">
        <v>1814</v>
      </c>
      <c r="D68" s="832" t="s">
        <v>718</v>
      </c>
      <c r="E68" s="832" t="s">
        <v>1815</v>
      </c>
      <c r="F68" s="849"/>
      <c r="G68" s="849"/>
      <c r="H68" s="837">
        <v>0</v>
      </c>
      <c r="I68" s="849">
        <v>1</v>
      </c>
      <c r="J68" s="849">
        <v>1154.68</v>
      </c>
      <c r="K68" s="837">
        <v>1</v>
      </c>
      <c r="L68" s="849">
        <v>1</v>
      </c>
      <c r="M68" s="850">
        <v>1154.68</v>
      </c>
    </row>
    <row r="69" spans="1:13" ht="14.4" customHeight="1" x14ac:dyDescent="0.3">
      <c r="A69" s="831" t="s">
        <v>1406</v>
      </c>
      <c r="B69" s="832" t="s">
        <v>1159</v>
      </c>
      <c r="C69" s="832" t="s">
        <v>1816</v>
      </c>
      <c r="D69" s="832" t="s">
        <v>718</v>
      </c>
      <c r="E69" s="832" t="s">
        <v>1489</v>
      </c>
      <c r="F69" s="849"/>
      <c r="G69" s="849"/>
      <c r="H69" s="837">
        <v>0</v>
      </c>
      <c r="I69" s="849">
        <v>1</v>
      </c>
      <c r="J69" s="849">
        <v>923.74</v>
      </c>
      <c r="K69" s="837">
        <v>1</v>
      </c>
      <c r="L69" s="849">
        <v>1</v>
      </c>
      <c r="M69" s="850">
        <v>923.74</v>
      </c>
    </row>
    <row r="70" spans="1:13" ht="14.4" customHeight="1" x14ac:dyDescent="0.3">
      <c r="A70" s="831" t="s">
        <v>1406</v>
      </c>
      <c r="B70" s="832" t="s">
        <v>1190</v>
      </c>
      <c r="C70" s="832" t="s">
        <v>1803</v>
      </c>
      <c r="D70" s="832" t="s">
        <v>1804</v>
      </c>
      <c r="E70" s="832" t="s">
        <v>1317</v>
      </c>
      <c r="F70" s="849">
        <v>1</v>
      </c>
      <c r="G70" s="849">
        <v>105.32</v>
      </c>
      <c r="H70" s="837">
        <v>1</v>
      </c>
      <c r="I70" s="849"/>
      <c r="J70" s="849"/>
      <c r="K70" s="837">
        <v>0</v>
      </c>
      <c r="L70" s="849">
        <v>1</v>
      </c>
      <c r="M70" s="850">
        <v>105.32</v>
      </c>
    </row>
    <row r="71" spans="1:13" ht="14.4" customHeight="1" x14ac:dyDescent="0.3">
      <c r="A71" s="831" t="s">
        <v>1406</v>
      </c>
      <c r="B71" s="832" t="s">
        <v>2190</v>
      </c>
      <c r="C71" s="832" t="s">
        <v>1829</v>
      </c>
      <c r="D71" s="832" t="s">
        <v>1830</v>
      </c>
      <c r="E71" s="832" t="s">
        <v>1831</v>
      </c>
      <c r="F71" s="849">
        <v>2</v>
      </c>
      <c r="G71" s="849">
        <v>73.819999999999993</v>
      </c>
      <c r="H71" s="837">
        <v>1</v>
      </c>
      <c r="I71" s="849"/>
      <c r="J71" s="849"/>
      <c r="K71" s="837">
        <v>0</v>
      </c>
      <c r="L71" s="849">
        <v>2</v>
      </c>
      <c r="M71" s="850">
        <v>73.819999999999993</v>
      </c>
    </row>
    <row r="72" spans="1:13" ht="14.4" customHeight="1" x14ac:dyDescent="0.3">
      <c r="A72" s="831" t="s">
        <v>1406</v>
      </c>
      <c r="B72" s="832" t="s">
        <v>1246</v>
      </c>
      <c r="C72" s="832" t="s">
        <v>1483</v>
      </c>
      <c r="D72" s="832" t="s">
        <v>1484</v>
      </c>
      <c r="E72" s="832" t="s">
        <v>1251</v>
      </c>
      <c r="F72" s="849">
        <v>2</v>
      </c>
      <c r="G72" s="849">
        <v>341.04</v>
      </c>
      <c r="H72" s="837">
        <v>1</v>
      </c>
      <c r="I72" s="849"/>
      <c r="J72" s="849"/>
      <c r="K72" s="837">
        <v>0</v>
      </c>
      <c r="L72" s="849">
        <v>2</v>
      </c>
      <c r="M72" s="850">
        <v>341.04</v>
      </c>
    </row>
    <row r="73" spans="1:13" ht="14.4" customHeight="1" x14ac:dyDescent="0.3">
      <c r="A73" s="831" t="s">
        <v>1406</v>
      </c>
      <c r="B73" s="832" t="s">
        <v>1283</v>
      </c>
      <c r="C73" s="832" t="s">
        <v>1284</v>
      </c>
      <c r="D73" s="832" t="s">
        <v>1285</v>
      </c>
      <c r="E73" s="832" t="s">
        <v>1286</v>
      </c>
      <c r="F73" s="849"/>
      <c r="G73" s="849"/>
      <c r="H73" s="837"/>
      <c r="I73" s="849">
        <v>12</v>
      </c>
      <c r="J73" s="849">
        <v>0</v>
      </c>
      <c r="K73" s="837"/>
      <c r="L73" s="849">
        <v>12</v>
      </c>
      <c r="M73" s="850">
        <v>0</v>
      </c>
    </row>
    <row r="74" spans="1:13" ht="14.4" customHeight="1" x14ac:dyDescent="0.3">
      <c r="A74" s="831" t="s">
        <v>1406</v>
      </c>
      <c r="B74" s="832" t="s">
        <v>2184</v>
      </c>
      <c r="C74" s="832" t="s">
        <v>1618</v>
      </c>
      <c r="D74" s="832" t="s">
        <v>1619</v>
      </c>
      <c r="E74" s="832" t="s">
        <v>1620</v>
      </c>
      <c r="F74" s="849">
        <v>1</v>
      </c>
      <c r="G74" s="849">
        <v>60.39</v>
      </c>
      <c r="H74" s="837">
        <v>1</v>
      </c>
      <c r="I74" s="849"/>
      <c r="J74" s="849"/>
      <c r="K74" s="837">
        <v>0</v>
      </c>
      <c r="L74" s="849">
        <v>1</v>
      </c>
      <c r="M74" s="850">
        <v>60.39</v>
      </c>
    </row>
    <row r="75" spans="1:13" ht="14.4" customHeight="1" x14ac:dyDescent="0.3">
      <c r="A75" s="831" t="s">
        <v>1407</v>
      </c>
      <c r="B75" s="832" t="s">
        <v>1159</v>
      </c>
      <c r="C75" s="832" t="s">
        <v>1438</v>
      </c>
      <c r="D75" s="832" t="s">
        <v>718</v>
      </c>
      <c r="E75" s="832" t="s">
        <v>1165</v>
      </c>
      <c r="F75" s="849"/>
      <c r="G75" s="849"/>
      <c r="H75" s="837">
        <v>0</v>
      </c>
      <c r="I75" s="849">
        <v>9</v>
      </c>
      <c r="J75" s="849">
        <v>4418.01</v>
      </c>
      <c r="K75" s="837">
        <v>1</v>
      </c>
      <c r="L75" s="849">
        <v>9</v>
      </c>
      <c r="M75" s="850">
        <v>4418.01</v>
      </c>
    </row>
    <row r="76" spans="1:13" ht="14.4" customHeight="1" x14ac:dyDescent="0.3">
      <c r="A76" s="831" t="s">
        <v>1407</v>
      </c>
      <c r="B76" s="832" t="s">
        <v>1159</v>
      </c>
      <c r="C76" s="832" t="s">
        <v>1418</v>
      </c>
      <c r="D76" s="832" t="s">
        <v>718</v>
      </c>
      <c r="E76" s="832" t="s">
        <v>1163</v>
      </c>
      <c r="F76" s="849"/>
      <c r="G76" s="849"/>
      <c r="H76" s="837">
        <v>0</v>
      </c>
      <c r="I76" s="849">
        <v>4</v>
      </c>
      <c r="J76" s="849">
        <v>2945.32</v>
      </c>
      <c r="K76" s="837">
        <v>1</v>
      </c>
      <c r="L76" s="849">
        <v>4</v>
      </c>
      <c r="M76" s="850">
        <v>2945.32</v>
      </c>
    </row>
    <row r="77" spans="1:13" ht="14.4" customHeight="1" x14ac:dyDescent="0.3">
      <c r="A77" s="831" t="s">
        <v>1407</v>
      </c>
      <c r="B77" s="832" t="s">
        <v>1159</v>
      </c>
      <c r="C77" s="832" t="s">
        <v>1488</v>
      </c>
      <c r="D77" s="832" t="s">
        <v>718</v>
      </c>
      <c r="E77" s="832" t="s">
        <v>1489</v>
      </c>
      <c r="F77" s="849"/>
      <c r="G77" s="849"/>
      <c r="H77" s="837">
        <v>0</v>
      </c>
      <c r="I77" s="849">
        <v>1</v>
      </c>
      <c r="J77" s="849">
        <v>923.74</v>
      </c>
      <c r="K77" s="837">
        <v>1</v>
      </c>
      <c r="L77" s="849">
        <v>1</v>
      </c>
      <c r="M77" s="850">
        <v>923.74</v>
      </c>
    </row>
    <row r="78" spans="1:13" ht="14.4" customHeight="1" x14ac:dyDescent="0.3">
      <c r="A78" s="831" t="s">
        <v>1407</v>
      </c>
      <c r="B78" s="832" t="s">
        <v>1190</v>
      </c>
      <c r="C78" s="832" t="s">
        <v>1861</v>
      </c>
      <c r="D78" s="832" t="s">
        <v>1192</v>
      </c>
      <c r="E78" s="832" t="s">
        <v>1862</v>
      </c>
      <c r="F78" s="849"/>
      <c r="G78" s="849"/>
      <c r="H78" s="837">
        <v>0</v>
      </c>
      <c r="I78" s="849">
        <v>1</v>
      </c>
      <c r="J78" s="849">
        <v>117.03</v>
      </c>
      <c r="K78" s="837">
        <v>1</v>
      </c>
      <c r="L78" s="849">
        <v>1</v>
      </c>
      <c r="M78" s="850">
        <v>117.03</v>
      </c>
    </row>
    <row r="79" spans="1:13" ht="14.4" customHeight="1" x14ac:dyDescent="0.3">
      <c r="A79" s="831" t="s">
        <v>1407</v>
      </c>
      <c r="B79" s="832" t="s">
        <v>1236</v>
      </c>
      <c r="C79" s="832" t="s">
        <v>1237</v>
      </c>
      <c r="D79" s="832" t="s">
        <v>888</v>
      </c>
      <c r="E79" s="832" t="s">
        <v>1238</v>
      </c>
      <c r="F79" s="849"/>
      <c r="G79" s="849"/>
      <c r="H79" s="837">
        <v>0</v>
      </c>
      <c r="I79" s="849">
        <v>1</v>
      </c>
      <c r="J79" s="849">
        <v>225.06</v>
      </c>
      <c r="K79" s="837">
        <v>1</v>
      </c>
      <c r="L79" s="849">
        <v>1</v>
      </c>
      <c r="M79" s="850">
        <v>225.06</v>
      </c>
    </row>
    <row r="80" spans="1:13" ht="14.4" customHeight="1" x14ac:dyDescent="0.3">
      <c r="A80" s="831" t="s">
        <v>1407</v>
      </c>
      <c r="B80" s="832" t="s">
        <v>1246</v>
      </c>
      <c r="C80" s="832" t="s">
        <v>1247</v>
      </c>
      <c r="D80" s="832" t="s">
        <v>1248</v>
      </c>
      <c r="E80" s="832" t="s">
        <v>1249</v>
      </c>
      <c r="F80" s="849"/>
      <c r="G80" s="849"/>
      <c r="H80" s="837">
        <v>0</v>
      </c>
      <c r="I80" s="849">
        <v>1</v>
      </c>
      <c r="J80" s="849">
        <v>272.83</v>
      </c>
      <c r="K80" s="837">
        <v>1</v>
      </c>
      <c r="L80" s="849">
        <v>1</v>
      </c>
      <c r="M80" s="850">
        <v>272.83</v>
      </c>
    </row>
    <row r="81" spans="1:13" ht="14.4" customHeight="1" x14ac:dyDescent="0.3">
      <c r="A81" s="831" t="s">
        <v>1407</v>
      </c>
      <c r="B81" s="832" t="s">
        <v>1276</v>
      </c>
      <c r="C81" s="832" t="s">
        <v>1279</v>
      </c>
      <c r="D81" s="832" t="s">
        <v>638</v>
      </c>
      <c r="E81" s="832" t="s">
        <v>623</v>
      </c>
      <c r="F81" s="849"/>
      <c r="G81" s="849"/>
      <c r="H81" s="837">
        <v>0</v>
      </c>
      <c r="I81" s="849">
        <v>2</v>
      </c>
      <c r="J81" s="849">
        <v>96.84</v>
      </c>
      <c r="K81" s="837">
        <v>1</v>
      </c>
      <c r="L81" s="849">
        <v>2</v>
      </c>
      <c r="M81" s="850">
        <v>96.84</v>
      </c>
    </row>
    <row r="82" spans="1:13" ht="14.4" customHeight="1" x14ac:dyDescent="0.3">
      <c r="A82" s="831" t="s">
        <v>1407</v>
      </c>
      <c r="B82" s="832" t="s">
        <v>1283</v>
      </c>
      <c r="C82" s="832" t="s">
        <v>1284</v>
      </c>
      <c r="D82" s="832" t="s">
        <v>1285</v>
      </c>
      <c r="E82" s="832" t="s">
        <v>1286</v>
      </c>
      <c r="F82" s="849"/>
      <c r="G82" s="849"/>
      <c r="H82" s="837"/>
      <c r="I82" s="849">
        <v>5</v>
      </c>
      <c r="J82" s="849">
        <v>0</v>
      </c>
      <c r="K82" s="837"/>
      <c r="L82" s="849">
        <v>5</v>
      </c>
      <c r="M82" s="850">
        <v>0</v>
      </c>
    </row>
    <row r="83" spans="1:13" ht="14.4" customHeight="1" x14ac:dyDescent="0.3">
      <c r="A83" s="831" t="s">
        <v>1407</v>
      </c>
      <c r="B83" s="832" t="s">
        <v>1300</v>
      </c>
      <c r="C83" s="832" t="s">
        <v>1301</v>
      </c>
      <c r="D83" s="832" t="s">
        <v>877</v>
      </c>
      <c r="E83" s="832" t="s">
        <v>1302</v>
      </c>
      <c r="F83" s="849"/>
      <c r="G83" s="849"/>
      <c r="H83" s="837"/>
      <c r="I83" s="849">
        <v>1</v>
      </c>
      <c r="J83" s="849">
        <v>0</v>
      </c>
      <c r="K83" s="837"/>
      <c r="L83" s="849">
        <v>1</v>
      </c>
      <c r="M83" s="850">
        <v>0</v>
      </c>
    </row>
    <row r="84" spans="1:13" ht="14.4" customHeight="1" x14ac:dyDescent="0.3">
      <c r="A84" s="831" t="s">
        <v>1407</v>
      </c>
      <c r="B84" s="832" t="s">
        <v>2191</v>
      </c>
      <c r="C84" s="832" t="s">
        <v>1886</v>
      </c>
      <c r="D84" s="832" t="s">
        <v>1887</v>
      </c>
      <c r="E84" s="832" t="s">
        <v>1888</v>
      </c>
      <c r="F84" s="849"/>
      <c r="G84" s="849"/>
      <c r="H84" s="837">
        <v>0</v>
      </c>
      <c r="I84" s="849">
        <v>1</v>
      </c>
      <c r="J84" s="849">
        <v>141.25</v>
      </c>
      <c r="K84" s="837">
        <v>1</v>
      </c>
      <c r="L84" s="849">
        <v>1</v>
      </c>
      <c r="M84" s="850">
        <v>141.25</v>
      </c>
    </row>
    <row r="85" spans="1:13" ht="14.4" customHeight="1" x14ac:dyDescent="0.3">
      <c r="A85" s="831" t="s">
        <v>1408</v>
      </c>
      <c r="B85" s="832" t="s">
        <v>1159</v>
      </c>
      <c r="C85" s="832" t="s">
        <v>1438</v>
      </c>
      <c r="D85" s="832" t="s">
        <v>718</v>
      </c>
      <c r="E85" s="832" t="s">
        <v>1165</v>
      </c>
      <c r="F85" s="849"/>
      <c r="G85" s="849"/>
      <c r="H85" s="837">
        <v>0</v>
      </c>
      <c r="I85" s="849">
        <v>13</v>
      </c>
      <c r="J85" s="849">
        <v>6381.57</v>
      </c>
      <c r="K85" s="837">
        <v>1</v>
      </c>
      <c r="L85" s="849">
        <v>13</v>
      </c>
      <c r="M85" s="850">
        <v>6381.57</v>
      </c>
    </row>
    <row r="86" spans="1:13" ht="14.4" customHeight="1" x14ac:dyDescent="0.3">
      <c r="A86" s="831" t="s">
        <v>1408</v>
      </c>
      <c r="B86" s="832" t="s">
        <v>1159</v>
      </c>
      <c r="C86" s="832" t="s">
        <v>1418</v>
      </c>
      <c r="D86" s="832" t="s">
        <v>718</v>
      </c>
      <c r="E86" s="832" t="s">
        <v>1163</v>
      </c>
      <c r="F86" s="849"/>
      <c r="G86" s="849"/>
      <c r="H86" s="837">
        <v>0</v>
      </c>
      <c r="I86" s="849">
        <v>10</v>
      </c>
      <c r="J86" s="849">
        <v>7363.3000000000011</v>
      </c>
      <c r="K86" s="837">
        <v>1</v>
      </c>
      <c r="L86" s="849">
        <v>10</v>
      </c>
      <c r="M86" s="850">
        <v>7363.3000000000011</v>
      </c>
    </row>
    <row r="87" spans="1:13" ht="14.4" customHeight="1" x14ac:dyDescent="0.3">
      <c r="A87" s="831" t="s">
        <v>1408</v>
      </c>
      <c r="B87" s="832" t="s">
        <v>1159</v>
      </c>
      <c r="C87" s="832" t="s">
        <v>1488</v>
      </c>
      <c r="D87" s="832" t="s">
        <v>718</v>
      </c>
      <c r="E87" s="832" t="s">
        <v>1489</v>
      </c>
      <c r="F87" s="849"/>
      <c r="G87" s="849"/>
      <c r="H87" s="837">
        <v>0</v>
      </c>
      <c r="I87" s="849">
        <v>4</v>
      </c>
      <c r="J87" s="849">
        <v>3694.96</v>
      </c>
      <c r="K87" s="837">
        <v>1</v>
      </c>
      <c r="L87" s="849">
        <v>4</v>
      </c>
      <c r="M87" s="850">
        <v>3694.96</v>
      </c>
    </row>
    <row r="88" spans="1:13" ht="14.4" customHeight="1" x14ac:dyDescent="0.3">
      <c r="A88" s="831" t="s">
        <v>1408</v>
      </c>
      <c r="B88" s="832" t="s">
        <v>1159</v>
      </c>
      <c r="C88" s="832" t="s">
        <v>1814</v>
      </c>
      <c r="D88" s="832" t="s">
        <v>718</v>
      </c>
      <c r="E88" s="832" t="s">
        <v>1815</v>
      </c>
      <c r="F88" s="849"/>
      <c r="G88" s="849"/>
      <c r="H88" s="837">
        <v>0</v>
      </c>
      <c r="I88" s="849">
        <v>2</v>
      </c>
      <c r="J88" s="849">
        <v>2309.36</v>
      </c>
      <c r="K88" s="837">
        <v>1</v>
      </c>
      <c r="L88" s="849">
        <v>2</v>
      </c>
      <c r="M88" s="850">
        <v>2309.36</v>
      </c>
    </row>
    <row r="89" spans="1:13" ht="14.4" customHeight="1" x14ac:dyDescent="0.3">
      <c r="A89" s="831" t="s">
        <v>1408</v>
      </c>
      <c r="B89" s="832" t="s">
        <v>1159</v>
      </c>
      <c r="C89" s="832" t="s">
        <v>1162</v>
      </c>
      <c r="D89" s="832" t="s">
        <v>718</v>
      </c>
      <c r="E89" s="832" t="s">
        <v>1163</v>
      </c>
      <c r="F89" s="849"/>
      <c r="G89" s="849"/>
      <c r="H89" s="837">
        <v>0</v>
      </c>
      <c r="I89" s="849">
        <v>3</v>
      </c>
      <c r="J89" s="849">
        <v>2208.9900000000002</v>
      </c>
      <c r="K89" s="837">
        <v>1</v>
      </c>
      <c r="L89" s="849">
        <v>3</v>
      </c>
      <c r="M89" s="850">
        <v>2208.9900000000002</v>
      </c>
    </row>
    <row r="90" spans="1:13" ht="14.4" customHeight="1" x14ac:dyDescent="0.3">
      <c r="A90" s="831" t="s">
        <v>1408</v>
      </c>
      <c r="B90" s="832" t="s">
        <v>1236</v>
      </c>
      <c r="C90" s="832" t="s">
        <v>1700</v>
      </c>
      <c r="D90" s="832" t="s">
        <v>888</v>
      </c>
      <c r="E90" s="832" t="s">
        <v>1701</v>
      </c>
      <c r="F90" s="849"/>
      <c r="G90" s="849"/>
      <c r="H90" s="837">
        <v>0</v>
      </c>
      <c r="I90" s="849">
        <v>3</v>
      </c>
      <c r="J90" s="849">
        <v>463.08000000000004</v>
      </c>
      <c r="K90" s="837">
        <v>1</v>
      </c>
      <c r="L90" s="849">
        <v>3</v>
      </c>
      <c r="M90" s="850">
        <v>463.08000000000004</v>
      </c>
    </row>
    <row r="91" spans="1:13" ht="14.4" customHeight="1" x14ac:dyDescent="0.3">
      <c r="A91" s="831" t="s">
        <v>1408</v>
      </c>
      <c r="B91" s="832" t="s">
        <v>1246</v>
      </c>
      <c r="C91" s="832" t="s">
        <v>1250</v>
      </c>
      <c r="D91" s="832" t="s">
        <v>1248</v>
      </c>
      <c r="E91" s="832" t="s">
        <v>1251</v>
      </c>
      <c r="F91" s="849"/>
      <c r="G91" s="849"/>
      <c r="H91" s="837">
        <v>0</v>
      </c>
      <c r="I91" s="849">
        <v>1</v>
      </c>
      <c r="J91" s="849">
        <v>170.52</v>
      </c>
      <c r="K91" s="837">
        <v>1</v>
      </c>
      <c r="L91" s="849">
        <v>1</v>
      </c>
      <c r="M91" s="850">
        <v>170.52</v>
      </c>
    </row>
    <row r="92" spans="1:13" ht="14.4" customHeight="1" x14ac:dyDescent="0.3">
      <c r="A92" s="831" t="s">
        <v>1408</v>
      </c>
      <c r="B92" s="832" t="s">
        <v>1276</v>
      </c>
      <c r="C92" s="832" t="s">
        <v>1279</v>
      </c>
      <c r="D92" s="832" t="s">
        <v>638</v>
      </c>
      <c r="E92" s="832" t="s">
        <v>623</v>
      </c>
      <c r="F92" s="849"/>
      <c r="G92" s="849"/>
      <c r="H92" s="837">
        <v>0</v>
      </c>
      <c r="I92" s="849">
        <v>1</v>
      </c>
      <c r="J92" s="849">
        <v>48.42</v>
      </c>
      <c r="K92" s="837">
        <v>1</v>
      </c>
      <c r="L92" s="849">
        <v>1</v>
      </c>
      <c r="M92" s="850">
        <v>48.42</v>
      </c>
    </row>
    <row r="93" spans="1:13" ht="14.4" customHeight="1" x14ac:dyDescent="0.3">
      <c r="A93" s="831" t="s">
        <v>1408</v>
      </c>
      <c r="B93" s="832" t="s">
        <v>1283</v>
      </c>
      <c r="C93" s="832" t="s">
        <v>1284</v>
      </c>
      <c r="D93" s="832" t="s">
        <v>1285</v>
      </c>
      <c r="E93" s="832" t="s">
        <v>1286</v>
      </c>
      <c r="F93" s="849"/>
      <c r="G93" s="849"/>
      <c r="H93" s="837"/>
      <c r="I93" s="849">
        <v>17</v>
      </c>
      <c r="J93" s="849">
        <v>0</v>
      </c>
      <c r="K93" s="837"/>
      <c r="L93" s="849">
        <v>17</v>
      </c>
      <c r="M93" s="850">
        <v>0</v>
      </c>
    </row>
    <row r="94" spans="1:13" ht="14.4" customHeight="1" x14ac:dyDescent="0.3">
      <c r="A94" s="831" t="s">
        <v>1408</v>
      </c>
      <c r="B94" s="832" t="s">
        <v>2187</v>
      </c>
      <c r="C94" s="832" t="s">
        <v>1903</v>
      </c>
      <c r="D94" s="832" t="s">
        <v>1458</v>
      </c>
      <c r="E94" s="832" t="s">
        <v>1904</v>
      </c>
      <c r="F94" s="849">
        <v>1</v>
      </c>
      <c r="G94" s="849">
        <v>50.32</v>
      </c>
      <c r="H94" s="837">
        <v>1</v>
      </c>
      <c r="I94" s="849"/>
      <c r="J94" s="849"/>
      <c r="K94" s="837">
        <v>0</v>
      </c>
      <c r="L94" s="849">
        <v>1</v>
      </c>
      <c r="M94" s="850">
        <v>50.32</v>
      </c>
    </row>
    <row r="95" spans="1:13" ht="14.4" customHeight="1" x14ac:dyDescent="0.3">
      <c r="A95" s="831" t="s">
        <v>1409</v>
      </c>
      <c r="B95" s="832" t="s">
        <v>1159</v>
      </c>
      <c r="C95" s="832" t="s">
        <v>1438</v>
      </c>
      <c r="D95" s="832" t="s">
        <v>718</v>
      </c>
      <c r="E95" s="832" t="s">
        <v>1165</v>
      </c>
      <c r="F95" s="849"/>
      <c r="G95" s="849"/>
      <c r="H95" s="837">
        <v>0</v>
      </c>
      <c r="I95" s="849">
        <v>35</v>
      </c>
      <c r="J95" s="849">
        <v>17181.150000000001</v>
      </c>
      <c r="K95" s="837">
        <v>1</v>
      </c>
      <c r="L95" s="849">
        <v>35</v>
      </c>
      <c r="M95" s="850">
        <v>17181.150000000001</v>
      </c>
    </row>
    <row r="96" spans="1:13" ht="14.4" customHeight="1" x14ac:dyDescent="0.3">
      <c r="A96" s="831" t="s">
        <v>1409</v>
      </c>
      <c r="B96" s="832" t="s">
        <v>1159</v>
      </c>
      <c r="C96" s="832" t="s">
        <v>1418</v>
      </c>
      <c r="D96" s="832" t="s">
        <v>718</v>
      </c>
      <c r="E96" s="832" t="s">
        <v>1163</v>
      </c>
      <c r="F96" s="849"/>
      <c r="G96" s="849"/>
      <c r="H96" s="837">
        <v>0</v>
      </c>
      <c r="I96" s="849">
        <v>64</v>
      </c>
      <c r="J96" s="849">
        <v>47125.120000000032</v>
      </c>
      <c r="K96" s="837">
        <v>1</v>
      </c>
      <c r="L96" s="849">
        <v>64</v>
      </c>
      <c r="M96" s="850">
        <v>47125.120000000032</v>
      </c>
    </row>
    <row r="97" spans="1:13" ht="14.4" customHeight="1" x14ac:dyDescent="0.3">
      <c r="A97" s="831" t="s">
        <v>1409</v>
      </c>
      <c r="B97" s="832" t="s">
        <v>1159</v>
      </c>
      <c r="C97" s="832" t="s">
        <v>1488</v>
      </c>
      <c r="D97" s="832" t="s">
        <v>718</v>
      </c>
      <c r="E97" s="832" t="s">
        <v>1489</v>
      </c>
      <c r="F97" s="849"/>
      <c r="G97" s="849"/>
      <c r="H97" s="837">
        <v>0</v>
      </c>
      <c r="I97" s="849">
        <v>6</v>
      </c>
      <c r="J97" s="849">
        <v>5542.4400000000005</v>
      </c>
      <c r="K97" s="837">
        <v>1</v>
      </c>
      <c r="L97" s="849">
        <v>6</v>
      </c>
      <c r="M97" s="850">
        <v>5542.4400000000005</v>
      </c>
    </row>
    <row r="98" spans="1:13" ht="14.4" customHeight="1" x14ac:dyDescent="0.3">
      <c r="A98" s="831" t="s">
        <v>1409</v>
      </c>
      <c r="B98" s="832" t="s">
        <v>2186</v>
      </c>
      <c r="C98" s="832" t="s">
        <v>1454</v>
      </c>
      <c r="D98" s="832" t="s">
        <v>850</v>
      </c>
      <c r="E98" s="832" t="s">
        <v>1455</v>
      </c>
      <c r="F98" s="849">
        <v>1</v>
      </c>
      <c r="G98" s="849">
        <v>0</v>
      </c>
      <c r="H98" s="837"/>
      <c r="I98" s="849"/>
      <c r="J98" s="849"/>
      <c r="K98" s="837"/>
      <c r="L98" s="849">
        <v>1</v>
      </c>
      <c r="M98" s="850">
        <v>0</v>
      </c>
    </row>
    <row r="99" spans="1:13" ht="14.4" customHeight="1" x14ac:dyDescent="0.3">
      <c r="A99" s="831" t="s">
        <v>1409</v>
      </c>
      <c r="B99" s="832" t="s">
        <v>1236</v>
      </c>
      <c r="C99" s="832" t="s">
        <v>1700</v>
      </c>
      <c r="D99" s="832" t="s">
        <v>888</v>
      </c>
      <c r="E99" s="832" t="s">
        <v>1701</v>
      </c>
      <c r="F99" s="849"/>
      <c r="G99" s="849"/>
      <c r="H99" s="837">
        <v>0</v>
      </c>
      <c r="I99" s="849">
        <v>3</v>
      </c>
      <c r="J99" s="849">
        <v>463.08000000000004</v>
      </c>
      <c r="K99" s="837">
        <v>1</v>
      </c>
      <c r="L99" s="849">
        <v>3</v>
      </c>
      <c r="M99" s="850">
        <v>463.08000000000004</v>
      </c>
    </row>
    <row r="100" spans="1:13" ht="14.4" customHeight="1" x14ac:dyDescent="0.3">
      <c r="A100" s="831" t="s">
        <v>1409</v>
      </c>
      <c r="B100" s="832" t="s">
        <v>1236</v>
      </c>
      <c r="C100" s="832" t="s">
        <v>2159</v>
      </c>
      <c r="D100" s="832" t="s">
        <v>2160</v>
      </c>
      <c r="E100" s="832" t="s">
        <v>2161</v>
      </c>
      <c r="F100" s="849"/>
      <c r="G100" s="849"/>
      <c r="H100" s="837">
        <v>0</v>
      </c>
      <c r="I100" s="849">
        <v>1</v>
      </c>
      <c r="J100" s="849">
        <v>111.22</v>
      </c>
      <c r="K100" s="837">
        <v>1</v>
      </c>
      <c r="L100" s="849">
        <v>1</v>
      </c>
      <c r="M100" s="850">
        <v>111.22</v>
      </c>
    </row>
    <row r="101" spans="1:13" ht="14.4" customHeight="1" x14ac:dyDescent="0.3">
      <c r="A101" s="831" t="s">
        <v>1409</v>
      </c>
      <c r="B101" s="832" t="s">
        <v>1236</v>
      </c>
      <c r="C101" s="832" t="s">
        <v>1237</v>
      </c>
      <c r="D101" s="832" t="s">
        <v>888</v>
      </c>
      <c r="E101" s="832" t="s">
        <v>1238</v>
      </c>
      <c r="F101" s="849"/>
      <c r="G101" s="849"/>
      <c r="H101" s="837">
        <v>0</v>
      </c>
      <c r="I101" s="849">
        <v>1</v>
      </c>
      <c r="J101" s="849">
        <v>225.06</v>
      </c>
      <c r="K101" s="837">
        <v>1</v>
      </c>
      <c r="L101" s="849">
        <v>1</v>
      </c>
      <c r="M101" s="850">
        <v>225.06</v>
      </c>
    </row>
    <row r="102" spans="1:13" ht="14.4" customHeight="1" x14ac:dyDescent="0.3">
      <c r="A102" s="831" t="s">
        <v>1409</v>
      </c>
      <c r="B102" s="832" t="s">
        <v>2192</v>
      </c>
      <c r="C102" s="832" t="s">
        <v>2156</v>
      </c>
      <c r="D102" s="832" t="s">
        <v>2157</v>
      </c>
      <c r="E102" s="832" t="s">
        <v>2158</v>
      </c>
      <c r="F102" s="849"/>
      <c r="G102" s="849"/>
      <c r="H102" s="837">
        <v>0</v>
      </c>
      <c r="I102" s="849">
        <v>1</v>
      </c>
      <c r="J102" s="849">
        <v>434.19</v>
      </c>
      <c r="K102" s="837">
        <v>1</v>
      </c>
      <c r="L102" s="849">
        <v>1</v>
      </c>
      <c r="M102" s="850">
        <v>434.19</v>
      </c>
    </row>
    <row r="103" spans="1:13" ht="14.4" customHeight="1" x14ac:dyDescent="0.3">
      <c r="A103" s="831" t="s">
        <v>1409</v>
      </c>
      <c r="B103" s="832" t="s">
        <v>1283</v>
      </c>
      <c r="C103" s="832" t="s">
        <v>1284</v>
      </c>
      <c r="D103" s="832" t="s">
        <v>1285</v>
      </c>
      <c r="E103" s="832" t="s">
        <v>1286</v>
      </c>
      <c r="F103" s="849"/>
      <c r="G103" s="849"/>
      <c r="H103" s="837"/>
      <c r="I103" s="849">
        <v>203</v>
      </c>
      <c r="J103" s="849">
        <v>0</v>
      </c>
      <c r="K103" s="837"/>
      <c r="L103" s="849">
        <v>203</v>
      </c>
      <c r="M103" s="850">
        <v>0</v>
      </c>
    </row>
    <row r="104" spans="1:13" ht="14.4" customHeight="1" x14ac:dyDescent="0.3">
      <c r="A104" s="831" t="s">
        <v>1409</v>
      </c>
      <c r="B104" s="832" t="s">
        <v>2184</v>
      </c>
      <c r="C104" s="832" t="s">
        <v>1618</v>
      </c>
      <c r="D104" s="832" t="s">
        <v>1619</v>
      </c>
      <c r="E104" s="832" t="s">
        <v>1620</v>
      </c>
      <c r="F104" s="849">
        <v>1</v>
      </c>
      <c r="G104" s="849">
        <v>60.39</v>
      </c>
      <c r="H104" s="837">
        <v>1</v>
      </c>
      <c r="I104" s="849"/>
      <c r="J104" s="849"/>
      <c r="K104" s="837">
        <v>0</v>
      </c>
      <c r="L104" s="849">
        <v>1</v>
      </c>
      <c r="M104" s="850">
        <v>60.39</v>
      </c>
    </row>
    <row r="105" spans="1:13" ht="14.4" customHeight="1" x14ac:dyDescent="0.3">
      <c r="A105" s="831" t="s">
        <v>1409</v>
      </c>
      <c r="B105" s="832" t="s">
        <v>2187</v>
      </c>
      <c r="C105" s="832" t="s">
        <v>1698</v>
      </c>
      <c r="D105" s="832" t="s">
        <v>1458</v>
      </c>
      <c r="E105" s="832" t="s">
        <v>1699</v>
      </c>
      <c r="F105" s="849">
        <v>1</v>
      </c>
      <c r="G105" s="849">
        <v>33.549999999999997</v>
      </c>
      <c r="H105" s="837">
        <v>1</v>
      </c>
      <c r="I105" s="849"/>
      <c r="J105" s="849"/>
      <c r="K105" s="837">
        <v>0</v>
      </c>
      <c r="L105" s="849">
        <v>1</v>
      </c>
      <c r="M105" s="850">
        <v>33.549999999999997</v>
      </c>
    </row>
    <row r="106" spans="1:13" ht="14.4" customHeight="1" x14ac:dyDescent="0.3">
      <c r="A106" s="831" t="s">
        <v>1410</v>
      </c>
      <c r="B106" s="832" t="s">
        <v>1159</v>
      </c>
      <c r="C106" s="832" t="s">
        <v>1438</v>
      </c>
      <c r="D106" s="832" t="s">
        <v>718</v>
      </c>
      <c r="E106" s="832" t="s">
        <v>1165</v>
      </c>
      <c r="F106" s="849"/>
      <c r="G106" s="849"/>
      <c r="H106" s="837">
        <v>0</v>
      </c>
      <c r="I106" s="849">
        <v>2</v>
      </c>
      <c r="J106" s="849">
        <v>981.78</v>
      </c>
      <c r="K106" s="837">
        <v>1</v>
      </c>
      <c r="L106" s="849">
        <v>2</v>
      </c>
      <c r="M106" s="850">
        <v>981.78</v>
      </c>
    </row>
    <row r="107" spans="1:13" ht="14.4" customHeight="1" x14ac:dyDescent="0.3">
      <c r="A107" s="831" t="s">
        <v>1410</v>
      </c>
      <c r="B107" s="832" t="s">
        <v>1159</v>
      </c>
      <c r="C107" s="832" t="s">
        <v>1418</v>
      </c>
      <c r="D107" s="832" t="s">
        <v>718</v>
      </c>
      <c r="E107" s="832" t="s">
        <v>1163</v>
      </c>
      <c r="F107" s="849"/>
      <c r="G107" s="849"/>
      <c r="H107" s="837">
        <v>0</v>
      </c>
      <c r="I107" s="849">
        <v>18</v>
      </c>
      <c r="J107" s="849">
        <v>13253.940000000002</v>
      </c>
      <c r="K107" s="837">
        <v>1</v>
      </c>
      <c r="L107" s="849">
        <v>18</v>
      </c>
      <c r="M107" s="850">
        <v>13253.940000000002</v>
      </c>
    </row>
    <row r="108" spans="1:13" ht="14.4" customHeight="1" x14ac:dyDescent="0.3">
      <c r="A108" s="831" t="s">
        <v>1410</v>
      </c>
      <c r="B108" s="832" t="s">
        <v>1159</v>
      </c>
      <c r="C108" s="832" t="s">
        <v>1537</v>
      </c>
      <c r="D108" s="832" t="s">
        <v>1538</v>
      </c>
      <c r="E108" s="832" t="s">
        <v>1539</v>
      </c>
      <c r="F108" s="849"/>
      <c r="G108" s="849"/>
      <c r="H108" s="837">
        <v>0</v>
      </c>
      <c r="I108" s="849">
        <v>1</v>
      </c>
      <c r="J108" s="849">
        <v>1385.62</v>
      </c>
      <c r="K108" s="837">
        <v>1</v>
      </c>
      <c r="L108" s="849">
        <v>1</v>
      </c>
      <c r="M108" s="850">
        <v>1385.62</v>
      </c>
    </row>
    <row r="109" spans="1:13" ht="14.4" customHeight="1" x14ac:dyDescent="0.3">
      <c r="A109" s="831" t="s">
        <v>1410</v>
      </c>
      <c r="B109" s="832" t="s">
        <v>1236</v>
      </c>
      <c r="C109" s="832" t="s">
        <v>1237</v>
      </c>
      <c r="D109" s="832" t="s">
        <v>888</v>
      </c>
      <c r="E109" s="832" t="s">
        <v>1238</v>
      </c>
      <c r="F109" s="849"/>
      <c r="G109" s="849"/>
      <c r="H109" s="837">
        <v>0</v>
      </c>
      <c r="I109" s="849">
        <v>2</v>
      </c>
      <c r="J109" s="849">
        <v>450.12</v>
      </c>
      <c r="K109" s="837">
        <v>1</v>
      </c>
      <c r="L109" s="849">
        <v>2</v>
      </c>
      <c r="M109" s="850">
        <v>450.12</v>
      </c>
    </row>
    <row r="110" spans="1:13" ht="14.4" customHeight="1" x14ac:dyDescent="0.3">
      <c r="A110" s="831" t="s">
        <v>1410</v>
      </c>
      <c r="B110" s="832" t="s">
        <v>1246</v>
      </c>
      <c r="C110" s="832" t="s">
        <v>1247</v>
      </c>
      <c r="D110" s="832" t="s">
        <v>1248</v>
      </c>
      <c r="E110" s="832" t="s">
        <v>1249</v>
      </c>
      <c r="F110" s="849"/>
      <c r="G110" s="849"/>
      <c r="H110" s="837">
        <v>0</v>
      </c>
      <c r="I110" s="849">
        <v>1</v>
      </c>
      <c r="J110" s="849">
        <v>272.83</v>
      </c>
      <c r="K110" s="837">
        <v>1</v>
      </c>
      <c r="L110" s="849">
        <v>1</v>
      </c>
      <c r="M110" s="850">
        <v>272.83</v>
      </c>
    </row>
    <row r="111" spans="1:13" ht="14.4" customHeight="1" x14ac:dyDescent="0.3">
      <c r="A111" s="831" t="s">
        <v>1410</v>
      </c>
      <c r="B111" s="832" t="s">
        <v>2188</v>
      </c>
      <c r="C111" s="832" t="s">
        <v>1923</v>
      </c>
      <c r="D111" s="832" t="s">
        <v>1707</v>
      </c>
      <c r="E111" s="832" t="s">
        <v>1924</v>
      </c>
      <c r="F111" s="849"/>
      <c r="G111" s="849"/>
      <c r="H111" s="837">
        <v>0</v>
      </c>
      <c r="I111" s="849">
        <v>1</v>
      </c>
      <c r="J111" s="849">
        <v>70.540000000000006</v>
      </c>
      <c r="K111" s="837">
        <v>1</v>
      </c>
      <c r="L111" s="849">
        <v>1</v>
      </c>
      <c r="M111" s="850">
        <v>70.540000000000006</v>
      </c>
    </row>
    <row r="112" spans="1:13" ht="14.4" customHeight="1" x14ac:dyDescent="0.3">
      <c r="A112" s="831" t="s">
        <v>1410</v>
      </c>
      <c r="B112" s="832" t="s">
        <v>2188</v>
      </c>
      <c r="C112" s="832" t="s">
        <v>1706</v>
      </c>
      <c r="D112" s="832" t="s">
        <v>1707</v>
      </c>
      <c r="E112" s="832" t="s">
        <v>1708</v>
      </c>
      <c r="F112" s="849"/>
      <c r="G112" s="849"/>
      <c r="H112" s="837">
        <v>0</v>
      </c>
      <c r="I112" s="849">
        <v>1</v>
      </c>
      <c r="J112" s="849">
        <v>141.09</v>
      </c>
      <c r="K112" s="837">
        <v>1</v>
      </c>
      <c r="L112" s="849">
        <v>1</v>
      </c>
      <c r="M112" s="850">
        <v>141.09</v>
      </c>
    </row>
    <row r="113" spans="1:13" ht="14.4" customHeight="1" x14ac:dyDescent="0.3">
      <c r="A113" s="831" t="s">
        <v>1410</v>
      </c>
      <c r="B113" s="832" t="s">
        <v>1283</v>
      </c>
      <c r="C113" s="832" t="s">
        <v>1284</v>
      </c>
      <c r="D113" s="832" t="s">
        <v>1285</v>
      </c>
      <c r="E113" s="832" t="s">
        <v>1286</v>
      </c>
      <c r="F113" s="849"/>
      <c r="G113" s="849"/>
      <c r="H113" s="837"/>
      <c r="I113" s="849">
        <v>5</v>
      </c>
      <c r="J113" s="849">
        <v>0</v>
      </c>
      <c r="K113" s="837"/>
      <c r="L113" s="849">
        <v>5</v>
      </c>
      <c r="M113" s="850">
        <v>0</v>
      </c>
    </row>
    <row r="114" spans="1:13" ht="14.4" customHeight="1" x14ac:dyDescent="0.3">
      <c r="A114" s="831" t="s">
        <v>1410</v>
      </c>
      <c r="B114" s="832" t="s">
        <v>2185</v>
      </c>
      <c r="C114" s="832" t="s">
        <v>1920</v>
      </c>
      <c r="D114" s="832" t="s">
        <v>1921</v>
      </c>
      <c r="E114" s="832" t="s">
        <v>1922</v>
      </c>
      <c r="F114" s="849"/>
      <c r="G114" s="849"/>
      <c r="H114" s="837">
        <v>0</v>
      </c>
      <c r="I114" s="849">
        <v>1</v>
      </c>
      <c r="J114" s="849">
        <v>18.809999999999999</v>
      </c>
      <c r="K114" s="837">
        <v>1</v>
      </c>
      <c r="L114" s="849">
        <v>1</v>
      </c>
      <c r="M114" s="850">
        <v>18.809999999999999</v>
      </c>
    </row>
    <row r="115" spans="1:13" ht="14.4" customHeight="1" x14ac:dyDescent="0.3">
      <c r="A115" s="831" t="s">
        <v>1410</v>
      </c>
      <c r="B115" s="832" t="s">
        <v>1300</v>
      </c>
      <c r="C115" s="832" t="s">
        <v>1945</v>
      </c>
      <c r="D115" s="832" t="s">
        <v>1946</v>
      </c>
      <c r="E115" s="832" t="s">
        <v>1302</v>
      </c>
      <c r="F115" s="849">
        <v>1</v>
      </c>
      <c r="G115" s="849">
        <v>0</v>
      </c>
      <c r="H115" s="837"/>
      <c r="I115" s="849"/>
      <c r="J115" s="849"/>
      <c r="K115" s="837"/>
      <c r="L115" s="849">
        <v>1</v>
      </c>
      <c r="M115" s="850">
        <v>0</v>
      </c>
    </row>
    <row r="116" spans="1:13" ht="14.4" customHeight="1" x14ac:dyDescent="0.3">
      <c r="A116" s="831" t="s">
        <v>1410</v>
      </c>
      <c r="B116" s="832" t="s">
        <v>1300</v>
      </c>
      <c r="C116" s="832" t="s">
        <v>1947</v>
      </c>
      <c r="D116" s="832" t="s">
        <v>1946</v>
      </c>
      <c r="E116" s="832" t="s">
        <v>1302</v>
      </c>
      <c r="F116" s="849">
        <v>2</v>
      </c>
      <c r="G116" s="849">
        <v>0</v>
      </c>
      <c r="H116" s="837"/>
      <c r="I116" s="849"/>
      <c r="J116" s="849"/>
      <c r="K116" s="837"/>
      <c r="L116" s="849">
        <v>2</v>
      </c>
      <c r="M116" s="850">
        <v>0</v>
      </c>
    </row>
    <row r="117" spans="1:13" ht="14.4" customHeight="1" x14ac:dyDescent="0.3">
      <c r="A117" s="831" t="s">
        <v>1410</v>
      </c>
      <c r="B117" s="832" t="s">
        <v>2193</v>
      </c>
      <c r="C117" s="832" t="s">
        <v>1949</v>
      </c>
      <c r="D117" s="832" t="s">
        <v>1950</v>
      </c>
      <c r="E117" s="832" t="s">
        <v>1951</v>
      </c>
      <c r="F117" s="849"/>
      <c r="G117" s="849"/>
      <c r="H117" s="837">
        <v>0</v>
      </c>
      <c r="I117" s="849">
        <v>2</v>
      </c>
      <c r="J117" s="849">
        <v>1604.96</v>
      </c>
      <c r="K117" s="837">
        <v>1</v>
      </c>
      <c r="L117" s="849">
        <v>2</v>
      </c>
      <c r="M117" s="850">
        <v>1604.96</v>
      </c>
    </row>
    <row r="118" spans="1:13" ht="14.4" customHeight="1" x14ac:dyDescent="0.3">
      <c r="A118" s="831" t="s">
        <v>1410</v>
      </c>
      <c r="B118" s="832" t="s">
        <v>1308</v>
      </c>
      <c r="C118" s="832" t="s">
        <v>1926</v>
      </c>
      <c r="D118" s="832" t="s">
        <v>875</v>
      </c>
      <c r="E118" s="832" t="s">
        <v>1222</v>
      </c>
      <c r="F118" s="849"/>
      <c r="G118" s="849"/>
      <c r="H118" s="837">
        <v>0</v>
      </c>
      <c r="I118" s="849">
        <v>1</v>
      </c>
      <c r="J118" s="849">
        <v>176.32</v>
      </c>
      <c r="K118" s="837">
        <v>1</v>
      </c>
      <c r="L118" s="849">
        <v>1</v>
      </c>
      <c r="M118" s="850">
        <v>176.32</v>
      </c>
    </row>
    <row r="119" spans="1:13" ht="14.4" customHeight="1" x14ac:dyDescent="0.3">
      <c r="A119" s="831" t="s">
        <v>1411</v>
      </c>
      <c r="B119" s="832" t="s">
        <v>1159</v>
      </c>
      <c r="C119" s="832" t="s">
        <v>1438</v>
      </c>
      <c r="D119" s="832" t="s">
        <v>718</v>
      </c>
      <c r="E119" s="832" t="s">
        <v>1165</v>
      </c>
      <c r="F119" s="849"/>
      <c r="G119" s="849"/>
      <c r="H119" s="837">
        <v>0</v>
      </c>
      <c r="I119" s="849">
        <v>2</v>
      </c>
      <c r="J119" s="849">
        <v>981.78</v>
      </c>
      <c r="K119" s="837">
        <v>1</v>
      </c>
      <c r="L119" s="849">
        <v>2</v>
      </c>
      <c r="M119" s="850">
        <v>981.78</v>
      </c>
    </row>
    <row r="120" spans="1:13" ht="14.4" customHeight="1" x14ac:dyDescent="0.3">
      <c r="A120" s="831" t="s">
        <v>1411</v>
      </c>
      <c r="B120" s="832" t="s">
        <v>1159</v>
      </c>
      <c r="C120" s="832" t="s">
        <v>1418</v>
      </c>
      <c r="D120" s="832" t="s">
        <v>718</v>
      </c>
      <c r="E120" s="832" t="s">
        <v>1163</v>
      </c>
      <c r="F120" s="849"/>
      <c r="G120" s="849"/>
      <c r="H120" s="837">
        <v>0</v>
      </c>
      <c r="I120" s="849">
        <v>7</v>
      </c>
      <c r="J120" s="849">
        <v>5154.3100000000004</v>
      </c>
      <c r="K120" s="837">
        <v>1</v>
      </c>
      <c r="L120" s="849">
        <v>7</v>
      </c>
      <c r="M120" s="850">
        <v>5154.3100000000004</v>
      </c>
    </row>
    <row r="121" spans="1:13" ht="14.4" customHeight="1" x14ac:dyDescent="0.3">
      <c r="A121" s="831" t="s">
        <v>1411</v>
      </c>
      <c r="B121" s="832" t="s">
        <v>1159</v>
      </c>
      <c r="C121" s="832" t="s">
        <v>1488</v>
      </c>
      <c r="D121" s="832" t="s">
        <v>718</v>
      </c>
      <c r="E121" s="832" t="s">
        <v>1489</v>
      </c>
      <c r="F121" s="849"/>
      <c r="G121" s="849"/>
      <c r="H121" s="837">
        <v>0</v>
      </c>
      <c r="I121" s="849">
        <v>2</v>
      </c>
      <c r="J121" s="849">
        <v>1847.48</v>
      </c>
      <c r="K121" s="837">
        <v>1</v>
      </c>
      <c r="L121" s="849">
        <v>2</v>
      </c>
      <c r="M121" s="850">
        <v>1847.48</v>
      </c>
    </row>
    <row r="122" spans="1:13" ht="14.4" customHeight="1" x14ac:dyDescent="0.3">
      <c r="A122" s="831" t="s">
        <v>1411</v>
      </c>
      <c r="B122" s="832" t="s">
        <v>1159</v>
      </c>
      <c r="C122" s="832" t="s">
        <v>1816</v>
      </c>
      <c r="D122" s="832" t="s">
        <v>718</v>
      </c>
      <c r="E122" s="832" t="s">
        <v>1489</v>
      </c>
      <c r="F122" s="849"/>
      <c r="G122" s="849"/>
      <c r="H122" s="837">
        <v>0</v>
      </c>
      <c r="I122" s="849">
        <v>1</v>
      </c>
      <c r="J122" s="849">
        <v>923.74</v>
      </c>
      <c r="K122" s="837">
        <v>1</v>
      </c>
      <c r="L122" s="849">
        <v>1</v>
      </c>
      <c r="M122" s="850">
        <v>923.74</v>
      </c>
    </row>
    <row r="123" spans="1:13" ht="14.4" customHeight="1" x14ac:dyDescent="0.3">
      <c r="A123" s="831" t="s">
        <v>1411</v>
      </c>
      <c r="B123" s="832" t="s">
        <v>1166</v>
      </c>
      <c r="C123" s="832" t="s">
        <v>1970</v>
      </c>
      <c r="D123" s="832" t="s">
        <v>1971</v>
      </c>
      <c r="E123" s="832" t="s">
        <v>1972</v>
      </c>
      <c r="F123" s="849">
        <v>1</v>
      </c>
      <c r="G123" s="849">
        <v>300.33</v>
      </c>
      <c r="H123" s="837">
        <v>1</v>
      </c>
      <c r="I123" s="849"/>
      <c r="J123" s="849"/>
      <c r="K123" s="837">
        <v>0</v>
      </c>
      <c r="L123" s="849">
        <v>1</v>
      </c>
      <c r="M123" s="850">
        <v>300.33</v>
      </c>
    </row>
    <row r="124" spans="1:13" ht="14.4" customHeight="1" x14ac:dyDescent="0.3">
      <c r="A124" s="831" t="s">
        <v>1411</v>
      </c>
      <c r="B124" s="832" t="s">
        <v>2190</v>
      </c>
      <c r="C124" s="832" t="s">
        <v>1979</v>
      </c>
      <c r="D124" s="832" t="s">
        <v>1980</v>
      </c>
      <c r="E124" s="832" t="s">
        <v>1831</v>
      </c>
      <c r="F124" s="849">
        <v>2</v>
      </c>
      <c r="G124" s="849">
        <v>73.819999999999993</v>
      </c>
      <c r="H124" s="837">
        <v>1</v>
      </c>
      <c r="I124" s="849"/>
      <c r="J124" s="849"/>
      <c r="K124" s="837">
        <v>0</v>
      </c>
      <c r="L124" s="849">
        <v>2</v>
      </c>
      <c r="M124" s="850">
        <v>73.819999999999993</v>
      </c>
    </row>
    <row r="125" spans="1:13" ht="14.4" customHeight="1" x14ac:dyDescent="0.3">
      <c r="A125" s="831" t="s">
        <v>1411</v>
      </c>
      <c r="B125" s="832" t="s">
        <v>1236</v>
      </c>
      <c r="C125" s="832" t="s">
        <v>1239</v>
      </c>
      <c r="D125" s="832" t="s">
        <v>1240</v>
      </c>
      <c r="E125" s="832" t="s">
        <v>1241</v>
      </c>
      <c r="F125" s="849"/>
      <c r="G125" s="849"/>
      <c r="H125" s="837">
        <v>0</v>
      </c>
      <c r="I125" s="849">
        <v>1</v>
      </c>
      <c r="J125" s="849">
        <v>149.52000000000001</v>
      </c>
      <c r="K125" s="837">
        <v>1</v>
      </c>
      <c r="L125" s="849">
        <v>1</v>
      </c>
      <c r="M125" s="850">
        <v>149.52000000000001</v>
      </c>
    </row>
    <row r="126" spans="1:13" ht="14.4" customHeight="1" x14ac:dyDescent="0.3">
      <c r="A126" s="831" t="s">
        <v>1411</v>
      </c>
      <c r="B126" s="832" t="s">
        <v>2183</v>
      </c>
      <c r="C126" s="832" t="s">
        <v>1977</v>
      </c>
      <c r="D126" s="832" t="s">
        <v>1613</v>
      </c>
      <c r="E126" s="832" t="s">
        <v>1978</v>
      </c>
      <c r="F126" s="849"/>
      <c r="G126" s="849"/>
      <c r="H126" s="837">
        <v>0</v>
      </c>
      <c r="I126" s="849">
        <v>1</v>
      </c>
      <c r="J126" s="849">
        <v>193.68</v>
      </c>
      <c r="K126" s="837">
        <v>1</v>
      </c>
      <c r="L126" s="849">
        <v>1</v>
      </c>
      <c r="M126" s="850">
        <v>193.68</v>
      </c>
    </row>
    <row r="127" spans="1:13" ht="14.4" customHeight="1" x14ac:dyDescent="0.3">
      <c r="A127" s="831" t="s">
        <v>1411</v>
      </c>
      <c r="B127" s="832" t="s">
        <v>1283</v>
      </c>
      <c r="C127" s="832" t="s">
        <v>1284</v>
      </c>
      <c r="D127" s="832" t="s">
        <v>1285</v>
      </c>
      <c r="E127" s="832" t="s">
        <v>1286</v>
      </c>
      <c r="F127" s="849"/>
      <c r="G127" s="849"/>
      <c r="H127" s="837"/>
      <c r="I127" s="849">
        <v>4</v>
      </c>
      <c r="J127" s="849">
        <v>0</v>
      </c>
      <c r="K127" s="837"/>
      <c r="L127" s="849">
        <v>4</v>
      </c>
      <c r="M127" s="850">
        <v>0</v>
      </c>
    </row>
    <row r="128" spans="1:13" ht="14.4" customHeight="1" x14ac:dyDescent="0.3">
      <c r="A128" s="831" t="s">
        <v>1411</v>
      </c>
      <c r="B128" s="832" t="s">
        <v>2194</v>
      </c>
      <c r="C128" s="832" t="s">
        <v>1963</v>
      </c>
      <c r="D128" s="832" t="s">
        <v>1964</v>
      </c>
      <c r="E128" s="832" t="s">
        <v>1965</v>
      </c>
      <c r="F128" s="849"/>
      <c r="G128" s="849"/>
      <c r="H128" s="837">
        <v>0</v>
      </c>
      <c r="I128" s="849">
        <v>3</v>
      </c>
      <c r="J128" s="849">
        <v>369.6</v>
      </c>
      <c r="K128" s="837">
        <v>1</v>
      </c>
      <c r="L128" s="849">
        <v>3</v>
      </c>
      <c r="M128" s="850">
        <v>369.6</v>
      </c>
    </row>
    <row r="129" spans="1:13" ht="14.4" customHeight="1" x14ac:dyDescent="0.3">
      <c r="A129" s="831" t="s">
        <v>1411</v>
      </c>
      <c r="B129" s="832" t="s">
        <v>2187</v>
      </c>
      <c r="C129" s="832" t="s">
        <v>1981</v>
      </c>
      <c r="D129" s="832" t="s">
        <v>1639</v>
      </c>
      <c r="E129" s="832"/>
      <c r="F129" s="849">
        <v>1</v>
      </c>
      <c r="G129" s="849">
        <v>31.77</v>
      </c>
      <c r="H129" s="837">
        <v>1</v>
      </c>
      <c r="I129" s="849"/>
      <c r="J129" s="849"/>
      <c r="K129" s="837">
        <v>0</v>
      </c>
      <c r="L129" s="849">
        <v>1</v>
      </c>
      <c r="M129" s="850">
        <v>31.77</v>
      </c>
    </row>
    <row r="130" spans="1:13" ht="14.4" customHeight="1" x14ac:dyDescent="0.3">
      <c r="A130" s="831" t="s">
        <v>1412</v>
      </c>
      <c r="B130" s="832" t="s">
        <v>2195</v>
      </c>
      <c r="C130" s="832" t="s">
        <v>1989</v>
      </c>
      <c r="D130" s="832" t="s">
        <v>1990</v>
      </c>
      <c r="E130" s="832" t="s">
        <v>1991</v>
      </c>
      <c r="F130" s="849"/>
      <c r="G130" s="849"/>
      <c r="H130" s="837"/>
      <c r="I130" s="849">
        <v>2</v>
      </c>
      <c r="J130" s="849">
        <v>0</v>
      </c>
      <c r="K130" s="837"/>
      <c r="L130" s="849">
        <v>2</v>
      </c>
      <c r="M130" s="850">
        <v>0</v>
      </c>
    </row>
    <row r="131" spans="1:13" ht="14.4" customHeight="1" x14ac:dyDescent="0.3">
      <c r="A131" s="831" t="s">
        <v>1412</v>
      </c>
      <c r="B131" s="832" t="s">
        <v>1159</v>
      </c>
      <c r="C131" s="832" t="s">
        <v>1438</v>
      </c>
      <c r="D131" s="832" t="s">
        <v>718</v>
      </c>
      <c r="E131" s="832" t="s">
        <v>1165</v>
      </c>
      <c r="F131" s="849"/>
      <c r="G131" s="849"/>
      <c r="H131" s="837">
        <v>0</v>
      </c>
      <c r="I131" s="849">
        <v>6</v>
      </c>
      <c r="J131" s="849">
        <v>2945.34</v>
      </c>
      <c r="K131" s="837">
        <v>1</v>
      </c>
      <c r="L131" s="849">
        <v>6</v>
      </c>
      <c r="M131" s="850">
        <v>2945.34</v>
      </c>
    </row>
    <row r="132" spans="1:13" ht="14.4" customHeight="1" x14ac:dyDescent="0.3">
      <c r="A132" s="831" t="s">
        <v>1412</v>
      </c>
      <c r="B132" s="832" t="s">
        <v>1159</v>
      </c>
      <c r="C132" s="832" t="s">
        <v>1418</v>
      </c>
      <c r="D132" s="832" t="s">
        <v>718</v>
      </c>
      <c r="E132" s="832" t="s">
        <v>1163</v>
      </c>
      <c r="F132" s="849"/>
      <c r="G132" s="849"/>
      <c r="H132" s="837">
        <v>0</v>
      </c>
      <c r="I132" s="849">
        <v>20</v>
      </c>
      <c r="J132" s="849">
        <v>14726.600000000002</v>
      </c>
      <c r="K132" s="837">
        <v>1</v>
      </c>
      <c r="L132" s="849">
        <v>20</v>
      </c>
      <c r="M132" s="850">
        <v>14726.600000000002</v>
      </c>
    </row>
    <row r="133" spans="1:13" ht="14.4" customHeight="1" x14ac:dyDescent="0.3">
      <c r="A133" s="831" t="s">
        <v>1412</v>
      </c>
      <c r="B133" s="832" t="s">
        <v>1159</v>
      </c>
      <c r="C133" s="832" t="s">
        <v>1488</v>
      </c>
      <c r="D133" s="832" t="s">
        <v>718</v>
      </c>
      <c r="E133" s="832" t="s">
        <v>1489</v>
      </c>
      <c r="F133" s="849"/>
      <c r="G133" s="849"/>
      <c r="H133" s="837">
        <v>0</v>
      </c>
      <c r="I133" s="849">
        <v>8</v>
      </c>
      <c r="J133" s="849">
        <v>7389.92</v>
      </c>
      <c r="K133" s="837">
        <v>1</v>
      </c>
      <c r="L133" s="849">
        <v>8</v>
      </c>
      <c r="M133" s="850">
        <v>7389.92</v>
      </c>
    </row>
    <row r="134" spans="1:13" ht="14.4" customHeight="1" x14ac:dyDescent="0.3">
      <c r="A134" s="831" t="s">
        <v>1412</v>
      </c>
      <c r="B134" s="832" t="s">
        <v>1283</v>
      </c>
      <c r="C134" s="832" t="s">
        <v>1284</v>
      </c>
      <c r="D134" s="832" t="s">
        <v>1285</v>
      </c>
      <c r="E134" s="832" t="s">
        <v>1286</v>
      </c>
      <c r="F134" s="849"/>
      <c r="G134" s="849"/>
      <c r="H134" s="837"/>
      <c r="I134" s="849">
        <v>6</v>
      </c>
      <c r="J134" s="849">
        <v>0</v>
      </c>
      <c r="K134" s="837"/>
      <c r="L134" s="849">
        <v>6</v>
      </c>
      <c r="M134" s="850">
        <v>0</v>
      </c>
    </row>
    <row r="135" spans="1:13" ht="14.4" customHeight="1" x14ac:dyDescent="0.3">
      <c r="A135" s="831" t="s">
        <v>1412</v>
      </c>
      <c r="B135" s="832" t="s">
        <v>1320</v>
      </c>
      <c r="C135" s="832" t="s">
        <v>1321</v>
      </c>
      <c r="D135" s="832" t="s">
        <v>962</v>
      </c>
      <c r="E135" s="832" t="s">
        <v>1322</v>
      </c>
      <c r="F135" s="849"/>
      <c r="G135" s="849"/>
      <c r="H135" s="837">
        <v>0</v>
      </c>
      <c r="I135" s="849">
        <v>2</v>
      </c>
      <c r="J135" s="849">
        <v>127.5</v>
      </c>
      <c r="K135" s="837">
        <v>1</v>
      </c>
      <c r="L135" s="849">
        <v>2</v>
      </c>
      <c r="M135" s="850">
        <v>127.5</v>
      </c>
    </row>
    <row r="136" spans="1:13" ht="14.4" customHeight="1" x14ac:dyDescent="0.3">
      <c r="A136" s="831" t="s">
        <v>1413</v>
      </c>
      <c r="B136" s="832" t="s">
        <v>1159</v>
      </c>
      <c r="C136" s="832" t="s">
        <v>1438</v>
      </c>
      <c r="D136" s="832" t="s">
        <v>718</v>
      </c>
      <c r="E136" s="832" t="s">
        <v>1165</v>
      </c>
      <c r="F136" s="849"/>
      <c r="G136" s="849"/>
      <c r="H136" s="837">
        <v>0</v>
      </c>
      <c r="I136" s="849">
        <v>10</v>
      </c>
      <c r="J136" s="849">
        <v>4908.8999999999996</v>
      </c>
      <c r="K136" s="837">
        <v>1</v>
      </c>
      <c r="L136" s="849">
        <v>10</v>
      </c>
      <c r="M136" s="850">
        <v>4908.8999999999996</v>
      </c>
    </row>
    <row r="137" spans="1:13" ht="14.4" customHeight="1" x14ac:dyDescent="0.3">
      <c r="A137" s="831" t="s">
        <v>1413</v>
      </c>
      <c r="B137" s="832" t="s">
        <v>1159</v>
      </c>
      <c r="C137" s="832" t="s">
        <v>1418</v>
      </c>
      <c r="D137" s="832" t="s">
        <v>718</v>
      </c>
      <c r="E137" s="832" t="s">
        <v>1163</v>
      </c>
      <c r="F137" s="849"/>
      <c r="G137" s="849"/>
      <c r="H137" s="837">
        <v>0</v>
      </c>
      <c r="I137" s="849">
        <v>6</v>
      </c>
      <c r="J137" s="849">
        <v>4417.9800000000005</v>
      </c>
      <c r="K137" s="837">
        <v>1</v>
      </c>
      <c r="L137" s="849">
        <v>6</v>
      </c>
      <c r="M137" s="850">
        <v>4417.9800000000005</v>
      </c>
    </row>
    <row r="138" spans="1:13" ht="14.4" customHeight="1" x14ac:dyDescent="0.3">
      <c r="A138" s="831" t="s">
        <v>1413</v>
      </c>
      <c r="B138" s="832" t="s">
        <v>1159</v>
      </c>
      <c r="C138" s="832" t="s">
        <v>1488</v>
      </c>
      <c r="D138" s="832" t="s">
        <v>718</v>
      </c>
      <c r="E138" s="832" t="s">
        <v>1489</v>
      </c>
      <c r="F138" s="849"/>
      <c r="G138" s="849"/>
      <c r="H138" s="837">
        <v>0</v>
      </c>
      <c r="I138" s="849">
        <v>6</v>
      </c>
      <c r="J138" s="849">
        <v>5542.4400000000005</v>
      </c>
      <c r="K138" s="837">
        <v>1</v>
      </c>
      <c r="L138" s="849">
        <v>6</v>
      </c>
      <c r="M138" s="850">
        <v>5542.4400000000005</v>
      </c>
    </row>
    <row r="139" spans="1:13" ht="14.4" customHeight="1" x14ac:dyDescent="0.3">
      <c r="A139" s="831" t="s">
        <v>1413</v>
      </c>
      <c r="B139" s="832" t="s">
        <v>1209</v>
      </c>
      <c r="C139" s="832" t="s">
        <v>2069</v>
      </c>
      <c r="D139" s="832" t="s">
        <v>2070</v>
      </c>
      <c r="E139" s="832" t="s">
        <v>2071</v>
      </c>
      <c r="F139" s="849">
        <v>1</v>
      </c>
      <c r="G139" s="849">
        <v>143.09</v>
      </c>
      <c r="H139" s="837">
        <v>1</v>
      </c>
      <c r="I139" s="849"/>
      <c r="J139" s="849"/>
      <c r="K139" s="837">
        <v>0</v>
      </c>
      <c r="L139" s="849">
        <v>1</v>
      </c>
      <c r="M139" s="850">
        <v>143.09</v>
      </c>
    </row>
    <row r="140" spans="1:13" ht="14.4" customHeight="1" x14ac:dyDescent="0.3">
      <c r="A140" s="831" t="s">
        <v>1413</v>
      </c>
      <c r="B140" s="832" t="s">
        <v>1337</v>
      </c>
      <c r="C140" s="832" t="s">
        <v>2073</v>
      </c>
      <c r="D140" s="832" t="s">
        <v>1339</v>
      </c>
      <c r="E140" s="832" t="s">
        <v>2074</v>
      </c>
      <c r="F140" s="849"/>
      <c r="G140" s="849"/>
      <c r="H140" s="837">
        <v>0</v>
      </c>
      <c r="I140" s="849">
        <v>1</v>
      </c>
      <c r="J140" s="849">
        <v>317.98</v>
      </c>
      <c r="K140" s="837">
        <v>1</v>
      </c>
      <c r="L140" s="849">
        <v>1</v>
      </c>
      <c r="M140" s="850">
        <v>317.98</v>
      </c>
    </row>
    <row r="141" spans="1:13" ht="14.4" customHeight="1" x14ac:dyDescent="0.3">
      <c r="A141" s="831" t="s">
        <v>1413</v>
      </c>
      <c r="B141" s="832" t="s">
        <v>2196</v>
      </c>
      <c r="C141" s="832" t="s">
        <v>2043</v>
      </c>
      <c r="D141" s="832" t="s">
        <v>917</v>
      </c>
      <c r="E141" s="832" t="s">
        <v>2044</v>
      </c>
      <c r="F141" s="849">
        <v>1</v>
      </c>
      <c r="G141" s="849">
        <v>98.75</v>
      </c>
      <c r="H141" s="837">
        <v>1</v>
      </c>
      <c r="I141" s="849"/>
      <c r="J141" s="849"/>
      <c r="K141" s="837">
        <v>0</v>
      </c>
      <c r="L141" s="849">
        <v>1</v>
      </c>
      <c r="M141" s="850">
        <v>98.75</v>
      </c>
    </row>
    <row r="142" spans="1:13" ht="14.4" customHeight="1" x14ac:dyDescent="0.3">
      <c r="A142" s="831" t="s">
        <v>1413</v>
      </c>
      <c r="B142" s="832" t="s">
        <v>2183</v>
      </c>
      <c r="C142" s="832" t="s">
        <v>1977</v>
      </c>
      <c r="D142" s="832" t="s">
        <v>1613</v>
      </c>
      <c r="E142" s="832" t="s">
        <v>1978</v>
      </c>
      <c r="F142" s="849"/>
      <c r="G142" s="849"/>
      <c r="H142" s="837">
        <v>0</v>
      </c>
      <c r="I142" s="849">
        <v>2</v>
      </c>
      <c r="J142" s="849">
        <v>387.36</v>
      </c>
      <c r="K142" s="837">
        <v>1</v>
      </c>
      <c r="L142" s="849">
        <v>2</v>
      </c>
      <c r="M142" s="850">
        <v>387.36</v>
      </c>
    </row>
    <row r="143" spans="1:13" ht="14.4" customHeight="1" x14ac:dyDescent="0.3">
      <c r="A143" s="831" t="s">
        <v>1413</v>
      </c>
      <c r="B143" s="832" t="s">
        <v>1276</v>
      </c>
      <c r="C143" s="832" t="s">
        <v>1279</v>
      </c>
      <c r="D143" s="832" t="s">
        <v>638</v>
      </c>
      <c r="E143" s="832" t="s">
        <v>623</v>
      </c>
      <c r="F143" s="849"/>
      <c r="G143" s="849"/>
      <c r="H143" s="837">
        <v>0</v>
      </c>
      <c r="I143" s="849">
        <v>4</v>
      </c>
      <c r="J143" s="849">
        <v>193.68</v>
      </c>
      <c r="K143" s="837">
        <v>1</v>
      </c>
      <c r="L143" s="849">
        <v>4</v>
      </c>
      <c r="M143" s="850">
        <v>193.68</v>
      </c>
    </row>
    <row r="144" spans="1:13" ht="14.4" customHeight="1" x14ac:dyDescent="0.3">
      <c r="A144" s="831" t="s">
        <v>1413</v>
      </c>
      <c r="B144" s="832" t="s">
        <v>1280</v>
      </c>
      <c r="C144" s="832" t="s">
        <v>2027</v>
      </c>
      <c r="D144" s="832" t="s">
        <v>2028</v>
      </c>
      <c r="E144" s="832" t="s">
        <v>624</v>
      </c>
      <c r="F144" s="849">
        <v>1</v>
      </c>
      <c r="G144" s="849">
        <v>72.55</v>
      </c>
      <c r="H144" s="837">
        <v>1</v>
      </c>
      <c r="I144" s="849"/>
      <c r="J144" s="849"/>
      <c r="K144" s="837">
        <v>0</v>
      </c>
      <c r="L144" s="849">
        <v>1</v>
      </c>
      <c r="M144" s="850">
        <v>72.55</v>
      </c>
    </row>
    <row r="145" spans="1:13" ht="14.4" customHeight="1" x14ac:dyDescent="0.3">
      <c r="A145" s="831" t="s">
        <v>1413</v>
      </c>
      <c r="B145" s="832" t="s">
        <v>1283</v>
      </c>
      <c r="C145" s="832" t="s">
        <v>1284</v>
      </c>
      <c r="D145" s="832" t="s">
        <v>1285</v>
      </c>
      <c r="E145" s="832" t="s">
        <v>1286</v>
      </c>
      <c r="F145" s="849"/>
      <c r="G145" s="849"/>
      <c r="H145" s="837"/>
      <c r="I145" s="849">
        <v>14</v>
      </c>
      <c r="J145" s="849">
        <v>0</v>
      </c>
      <c r="K145" s="837"/>
      <c r="L145" s="849">
        <v>14</v>
      </c>
      <c r="M145" s="850">
        <v>0</v>
      </c>
    </row>
    <row r="146" spans="1:13" ht="14.4" customHeight="1" x14ac:dyDescent="0.3">
      <c r="A146" s="831" t="s">
        <v>1413</v>
      </c>
      <c r="B146" s="832" t="s">
        <v>1300</v>
      </c>
      <c r="C146" s="832" t="s">
        <v>2080</v>
      </c>
      <c r="D146" s="832" t="s">
        <v>877</v>
      </c>
      <c r="E146" s="832" t="s">
        <v>2081</v>
      </c>
      <c r="F146" s="849"/>
      <c r="G146" s="849"/>
      <c r="H146" s="837"/>
      <c r="I146" s="849">
        <v>5</v>
      </c>
      <c r="J146" s="849">
        <v>0</v>
      </c>
      <c r="K146" s="837"/>
      <c r="L146" s="849">
        <v>5</v>
      </c>
      <c r="M146" s="850">
        <v>0</v>
      </c>
    </row>
    <row r="147" spans="1:13" ht="14.4" customHeight="1" x14ac:dyDescent="0.3">
      <c r="A147" s="831" t="s">
        <v>1413</v>
      </c>
      <c r="B147" s="832" t="s">
        <v>1310</v>
      </c>
      <c r="C147" s="832" t="s">
        <v>1721</v>
      </c>
      <c r="D147" s="832" t="s">
        <v>1312</v>
      </c>
      <c r="E147" s="832" t="s">
        <v>1722</v>
      </c>
      <c r="F147" s="849"/>
      <c r="G147" s="849"/>
      <c r="H147" s="837">
        <v>0</v>
      </c>
      <c r="I147" s="849">
        <v>3</v>
      </c>
      <c r="J147" s="849">
        <v>528.96</v>
      </c>
      <c r="K147" s="837">
        <v>1</v>
      </c>
      <c r="L147" s="849">
        <v>3</v>
      </c>
      <c r="M147" s="850">
        <v>528.96</v>
      </c>
    </row>
    <row r="148" spans="1:13" ht="14.4" customHeight="1" x14ac:dyDescent="0.3">
      <c r="A148" s="831" t="s">
        <v>1414</v>
      </c>
      <c r="B148" s="832" t="s">
        <v>1159</v>
      </c>
      <c r="C148" s="832" t="s">
        <v>2150</v>
      </c>
      <c r="D148" s="832" t="s">
        <v>718</v>
      </c>
      <c r="E148" s="832" t="s">
        <v>2151</v>
      </c>
      <c r="F148" s="849"/>
      <c r="G148" s="849"/>
      <c r="H148" s="837">
        <v>0</v>
      </c>
      <c r="I148" s="849">
        <v>1</v>
      </c>
      <c r="J148" s="849">
        <v>147.26</v>
      </c>
      <c r="K148" s="837">
        <v>1</v>
      </c>
      <c r="L148" s="849">
        <v>1</v>
      </c>
      <c r="M148" s="850">
        <v>147.26</v>
      </c>
    </row>
    <row r="149" spans="1:13" ht="14.4" customHeight="1" x14ac:dyDescent="0.3">
      <c r="A149" s="831" t="s">
        <v>1414</v>
      </c>
      <c r="B149" s="832" t="s">
        <v>1159</v>
      </c>
      <c r="C149" s="832" t="s">
        <v>1418</v>
      </c>
      <c r="D149" s="832" t="s">
        <v>718</v>
      </c>
      <c r="E149" s="832" t="s">
        <v>1163</v>
      </c>
      <c r="F149" s="849"/>
      <c r="G149" s="849"/>
      <c r="H149" s="837">
        <v>0</v>
      </c>
      <c r="I149" s="849">
        <v>1</v>
      </c>
      <c r="J149" s="849">
        <v>736.33</v>
      </c>
      <c r="K149" s="837">
        <v>1</v>
      </c>
      <c r="L149" s="849">
        <v>1</v>
      </c>
      <c r="M149" s="850">
        <v>736.33</v>
      </c>
    </row>
    <row r="150" spans="1:13" ht="14.4" customHeight="1" x14ac:dyDescent="0.3">
      <c r="A150" s="831" t="s">
        <v>1414</v>
      </c>
      <c r="B150" s="832" t="s">
        <v>1159</v>
      </c>
      <c r="C150" s="832" t="s">
        <v>1488</v>
      </c>
      <c r="D150" s="832" t="s">
        <v>718</v>
      </c>
      <c r="E150" s="832" t="s">
        <v>1489</v>
      </c>
      <c r="F150" s="849"/>
      <c r="G150" s="849"/>
      <c r="H150" s="837">
        <v>0</v>
      </c>
      <c r="I150" s="849">
        <v>4</v>
      </c>
      <c r="J150" s="849">
        <v>3694.96</v>
      </c>
      <c r="K150" s="837">
        <v>1</v>
      </c>
      <c r="L150" s="849">
        <v>4</v>
      </c>
      <c r="M150" s="850">
        <v>3694.96</v>
      </c>
    </row>
    <row r="151" spans="1:13" ht="14.4" customHeight="1" x14ac:dyDescent="0.3">
      <c r="A151" s="831" t="s">
        <v>1414</v>
      </c>
      <c r="B151" s="832" t="s">
        <v>1283</v>
      </c>
      <c r="C151" s="832" t="s">
        <v>1284</v>
      </c>
      <c r="D151" s="832" t="s">
        <v>1285</v>
      </c>
      <c r="E151" s="832" t="s">
        <v>1286</v>
      </c>
      <c r="F151" s="849"/>
      <c r="G151" s="849"/>
      <c r="H151" s="837"/>
      <c r="I151" s="849">
        <v>9</v>
      </c>
      <c r="J151" s="849">
        <v>0</v>
      </c>
      <c r="K151" s="837"/>
      <c r="L151" s="849">
        <v>9</v>
      </c>
      <c r="M151" s="850">
        <v>0</v>
      </c>
    </row>
    <row r="152" spans="1:13" ht="14.4" customHeight="1" x14ac:dyDescent="0.3">
      <c r="A152" s="831" t="s">
        <v>1414</v>
      </c>
      <c r="B152" s="832" t="s">
        <v>1300</v>
      </c>
      <c r="C152" s="832" t="s">
        <v>1301</v>
      </c>
      <c r="D152" s="832" t="s">
        <v>877</v>
      </c>
      <c r="E152" s="832" t="s">
        <v>1302</v>
      </c>
      <c r="F152" s="849"/>
      <c r="G152" s="849"/>
      <c r="H152" s="837"/>
      <c r="I152" s="849">
        <v>1</v>
      </c>
      <c r="J152" s="849">
        <v>0</v>
      </c>
      <c r="K152" s="837"/>
      <c r="L152" s="849">
        <v>1</v>
      </c>
      <c r="M152" s="850">
        <v>0</v>
      </c>
    </row>
    <row r="153" spans="1:13" ht="14.4" customHeight="1" x14ac:dyDescent="0.3">
      <c r="A153" s="831" t="s">
        <v>1415</v>
      </c>
      <c r="B153" s="832" t="s">
        <v>1159</v>
      </c>
      <c r="C153" s="832" t="s">
        <v>1438</v>
      </c>
      <c r="D153" s="832" t="s">
        <v>718</v>
      </c>
      <c r="E153" s="832" t="s">
        <v>1165</v>
      </c>
      <c r="F153" s="849"/>
      <c r="G153" s="849"/>
      <c r="H153" s="837">
        <v>0</v>
      </c>
      <c r="I153" s="849">
        <v>19</v>
      </c>
      <c r="J153" s="849">
        <v>9326.91</v>
      </c>
      <c r="K153" s="837">
        <v>1</v>
      </c>
      <c r="L153" s="849">
        <v>19</v>
      </c>
      <c r="M153" s="850">
        <v>9326.91</v>
      </c>
    </row>
    <row r="154" spans="1:13" ht="14.4" customHeight="1" x14ac:dyDescent="0.3">
      <c r="A154" s="831" t="s">
        <v>1415</v>
      </c>
      <c r="B154" s="832" t="s">
        <v>1159</v>
      </c>
      <c r="C154" s="832" t="s">
        <v>1418</v>
      </c>
      <c r="D154" s="832" t="s">
        <v>718</v>
      </c>
      <c r="E154" s="832" t="s">
        <v>1163</v>
      </c>
      <c r="F154" s="849"/>
      <c r="G154" s="849"/>
      <c r="H154" s="837">
        <v>0</v>
      </c>
      <c r="I154" s="849">
        <v>4</v>
      </c>
      <c r="J154" s="849">
        <v>2945.32</v>
      </c>
      <c r="K154" s="837">
        <v>1</v>
      </c>
      <c r="L154" s="849">
        <v>4</v>
      </c>
      <c r="M154" s="850">
        <v>2945.32</v>
      </c>
    </row>
    <row r="155" spans="1:13" ht="14.4" customHeight="1" x14ac:dyDescent="0.3">
      <c r="A155" s="831" t="s">
        <v>1415</v>
      </c>
      <c r="B155" s="832" t="s">
        <v>1159</v>
      </c>
      <c r="C155" s="832" t="s">
        <v>1488</v>
      </c>
      <c r="D155" s="832" t="s">
        <v>718</v>
      </c>
      <c r="E155" s="832" t="s">
        <v>1489</v>
      </c>
      <c r="F155" s="849"/>
      <c r="G155" s="849"/>
      <c r="H155" s="837">
        <v>0</v>
      </c>
      <c r="I155" s="849">
        <v>1</v>
      </c>
      <c r="J155" s="849">
        <v>923.74</v>
      </c>
      <c r="K155" s="837">
        <v>1</v>
      </c>
      <c r="L155" s="849">
        <v>1</v>
      </c>
      <c r="M155" s="850">
        <v>923.74</v>
      </c>
    </row>
    <row r="156" spans="1:13" ht="14.4" customHeight="1" x14ac:dyDescent="0.3">
      <c r="A156" s="831" t="s">
        <v>1415</v>
      </c>
      <c r="B156" s="832" t="s">
        <v>1276</v>
      </c>
      <c r="C156" s="832" t="s">
        <v>1277</v>
      </c>
      <c r="D156" s="832" t="s">
        <v>638</v>
      </c>
      <c r="E156" s="832" t="s">
        <v>1278</v>
      </c>
      <c r="F156" s="849"/>
      <c r="G156" s="849"/>
      <c r="H156" s="837">
        <v>0</v>
      </c>
      <c r="I156" s="849">
        <v>1</v>
      </c>
      <c r="J156" s="849">
        <v>24.22</v>
      </c>
      <c r="K156" s="837">
        <v>1</v>
      </c>
      <c r="L156" s="849">
        <v>1</v>
      </c>
      <c r="M156" s="850">
        <v>24.22</v>
      </c>
    </row>
    <row r="157" spans="1:13" ht="14.4" customHeight="1" x14ac:dyDescent="0.3">
      <c r="A157" s="831" t="s">
        <v>1415</v>
      </c>
      <c r="B157" s="832" t="s">
        <v>1276</v>
      </c>
      <c r="C157" s="832" t="s">
        <v>1279</v>
      </c>
      <c r="D157" s="832" t="s">
        <v>638</v>
      </c>
      <c r="E157" s="832" t="s">
        <v>623</v>
      </c>
      <c r="F157" s="849"/>
      <c r="G157" s="849"/>
      <c r="H157" s="837">
        <v>0</v>
      </c>
      <c r="I157" s="849">
        <v>2</v>
      </c>
      <c r="J157" s="849">
        <v>96.84</v>
      </c>
      <c r="K157" s="837">
        <v>1</v>
      </c>
      <c r="L157" s="849">
        <v>2</v>
      </c>
      <c r="M157" s="850">
        <v>96.84</v>
      </c>
    </row>
    <row r="158" spans="1:13" ht="14.4" customHeight="1" x14ac:dyDescent="0.3">
      <c r="A158" s="831" t="s">
        <v>1415</v>
      </c>
      <c r="B158" s="832" t="s">
        <v>1283</v>
      </c>
      <c r="C158" s="832" t="s">
        <v>1284</v>
      </c>
      <c r="D158" s="832" t="s">
        <v>1285</v>
      </c>
      <c r="E158" s="832" t="s">
        <v>1286</v>
      </c>
      <c r="F158" s="849"/>
      <c r="G158" s="849"/>
      <c r="H158" s="837"/>
      <c r="I158" s="849">
        <v>23</v>
      </c>
      <c r="J158" s="849">
        <v>0</v>
      </c>
      <c r="K158" s="837"/>
      <c r="L158" s="849">
        <v>23</v>
      </c>
      <c r="M158" s="850">
        <v>0</v>
      </c>
    </row>
    <row r="159" spans="1:13" ht="14.4" customHeight="1" x14ac:dyDescent="0.3">
      <c r="A159" s="831" t="s">
        <v>1416</v>
      </c>
      <c r="B159" s="832" t="s">
        <v>1159</v>
      </c>
      <c r="C159" s="832" t="s">
        <v>1535</v>
      </c>
      <c r="D159" s="832" t="s">
        <v>718</v>
      </c>
      <c r="E159" s="832" t="s">
        <v>1536</v>
      </c>
      <c r="F159" s="849"/>
      <c r="G159" s="849"/>
      <c r="H159" s="837">
        <v>0</v>
      </c>
      <c r="I159" s="849">
        <v>2</v>
      </c>
      <c r="J159" s="849">
        <v>736.32</v>
      </c>
      <c r="K159" s="837">
        <v>1</v>
      </c>
      <c r="L159" s="849">
        <v>2</v>
      </c>
      <c r="M159" s="850">
        <v>736.32</v>
      </c>
    </row>
    <row r="160" spans="1:13" ht="14.4" customHeight="1" x14ac:dyDescent="0.3">
      <c r="A160" s="831" t="s">
        <v>1416</v>
      </c>
      <c r="B160" s="832" t="s">
        <v>1159</v>
      </c>
      <c r="C160" s="832" t="s">
        <v>1438</v>
      </c>
      <c r="D160" s="832" t="s">
        <v>718</v>
      </c>
      <c r="E160" s="832" t="s">
        <v>1165</v>
      </c>
      <c r="F160" s="849"/>
      <c r="G160" s="849"/>
      <c r="H160" s="837">
        <v>0</v>
      </c>
      <c r="I160" s="849">
        <v>71</v>
      </c>
      <c r="J160" s="849">
        <v>34853.189999999995</v>
      </c>
      <c r="K160" s="837">
        <v>1</v>
      </c>
      <c r="L160" s="849">
        <v>71</v>
      </c>
      <c r="M160" s="850">
        <v>34853.189999999995</v>
      </c>
    </row>
    <row r="161" spans="1:13" ht="14.4" customHeight="1" x14ac:dyDescent="0.3">
      <c r="A161" s="831" t="s">
        <v>1416</v>
      </c>
      <c r="B161" s="832" t="s">
        <v>1159</v>
      </c>
      <c r="C161" s="832" t="s">
        <v>1418</v>
      </c>
      <c r="D161" s="832" t="s">
        <v>718</v>
      </c>
      <c r="E161" s="832" t="s">
        <v>1163</v>
      </c>
      <c r="F161" s="849"/>
      <c r="G161" s="849"/>
      <c r="H161" s="837">
        <v>0</v>
      </c>
      <c r="I161" s="849">
        <v>62</v>
      </c>
      <c r="J161" s="849">
        <v>45652.460000000006</v>
      </c>
      <c r="K161" s="837">
        <v>1</v>
      </c>
      <c r="L161" s="849">
        <v>62</v>
      </c>
      <c r="M161" s="850">
        <v>45652.460000000006</v>
      </c>
    </row>
    <row r="162" spans="1:13" ht="14.4" customHeight="1" x14ac:dyDescent="0.3">
      <c r="A162" s="831" t="s">
        <v>1416</v>
      </c>
      <c r="B162" s="832" t="s">
        <v>1159</v>
      </c>
      <c r="C162" s="832" t="s">
        <v>1488</v>
      </c>
      <c r="D162" s="832" t="s">
        <v>718</v>
      </c>
      <c r="E162" s="832" t="s">
        <v>1489</v>
      </c>
      <c r="F162" s="849"/>
      <c r="G162" s="849"/>
      <c r="H162" s="837">
        <v>0</v>
      </c>
      <c r="I162" s="849">
        <v>5</v>
      </c>
      <c r="J162" s="849">
        <v>4618.7000000000007</v>
      </c>
      <c r="K162" s="837">
        <v>1</v>
      </c>
      <c r="L162" s="849">
        <v>5</v>
      </c>
      <c r="M162" s="850">
        <v>4618.7000000000007</v>
      </c>
    </row>
    <row r="163" spans="1:13" ht="14.4" customHeight="1" x14ac:dyDescent="0.3">
      <c r="A163" s="831" t="s">
        <v>1416</v>
      </c>
      <c r="B163" s="832" t="s">
        <v>1159</v>
      </c>
      <c r="C163" s="832" t="s">
        <v>1814</v>
      </c>
      <c r="D163" s="832" t="s">
        <v>718</v>
      </c>
      <c r="E163" s="832" t="s">
        <v>1815</v>
      </c>
      <c r="F163" s="849"/>
      <c r="G163" s="849"/>
      <c r="H163" s="837">
        <v>0</v>
      </c>
      <c r="I163" s="849">
        <v>4</v>
      </c>
      <c r="J163" s="849">
        <v>4618.72</v>
      </c>
      <c r="K163" s="837">
        <v>1</v>
      </c>
      <c r="L163" s="849">
        <v>4</v>
      </c>
      <c r="M163" s="850">
        <v>4618.72</v>
      </c>
    </row>
    <row r="164" spans="1:13" ht="14.4" customHeight="1" x14ac:dyDescent="0.3">
      <c r="A164" s="831" t="s">
        <v>1416</v>
      </c>
      <c r="B164" s="832" t="s">
        <v>1190</v>
      </c>
      <c r="C164" s="832" t="s">
        <v>2101</v>
      </c>
      <c r="D164" s="832" t="s">
        <v>1804</v>
      </c>
      <c r="E164" s="832" t="s">
        <v>1193</v>
      </c>
      <c r="F164" s="849">
        <v>1</v>
      </c>
      <c r="G164" s="849">
        <v>35.11</v>
      </c>
      <c r="H164" s="837">
        <v>1</v>
      </c>
      <c r="I164" s="849"/>
      <c r="J164" s="849"/>
      <c r="K164" s="837">
        <v>0</v>
      </c>
      <c r="L164" s="849">
        <v>1</v>
      </c>
      <c r="M164" s="850">
        <v>35.11</v>
      </c>
    </row>
    <row r="165" spans="1:13" ht="14.4" customHeight="1" x14ac:dyDescent="0.3">
      <c r="A165" s="831" t="s">
        <v>1416</v>
      </c>
      <c r="B165" s="832" t="s">
        <v>1236</v>
      </c>
      <c r="C165" s="832" t="s">
        <v>1239</v>
      </c>
      <c r="D165" s="832" t="s">
        <v>1240</v>
      </c>
      <c r="E165" s="832" t="s">
        <v>1241</v>
      </c>
      <c r="F165" s="849"/>
      <c r="G165" s="849"/>
      <c r="H165" s="837">
        <v>0</v>
      </c>
      <c r="I165" s="849">
        <v>1</v>
      </c>
      <c r="J165" s="849">
        <v>149.52000000000001</v>
      </c>
      <c r="K165" s="837">
        <v>1</v>
      </c>
      <c r="L165" s="849">
        <v>1</v>
      </c>
      <c r="M165" s="850">
        <v>149.52000000000001</v>
      </c>
    </row>
    <row r="166" spans="1:13" ht="14.4" customHeight="1" x14ac:dyDescent="0.3">
      <c r="A166" s="831" t="s">
        <v>1416</v>
      </c>
      <c r="B166" s="832" t="s">
        <v>2196</v>
      </c>
      <c r="C166" s="832" t="s">
        <v>2043</v>
      </c>
      <c r="D166" s="832" t="s">
        <v>917</v>
      </c>
      <c r="E166" s="832" t="s">
        <v>2044</v>
      </c>
      <c r="F166" s="849">
        <v>1</v>
      </c>
      <c r="G166" s="849">
        <v>98.75</v>
      </c>
      <c r="H166" s="837">
        <v>1</v>
      </c>
      <c r="I166" s="849"/>
      <c r="J166" s="849"/>
      <c r="K166" s="837">
        <v>0</v>
      </c>
      <c r="L166" s="849">
        <v>1</v>
      </c>
      <c r="M166" s="850">
        <v>98.75</v>
      </c>
    </row>
    <row r="167" spans="1:13" ht="14.4" customHeight="1" x14ac:dyDescent="0.3">
      <c r="A167" s="831" t="s">
        <v>1416</v>
      </c>
      <c r="B167" s="832" t="s">
        <v>2196</v>
      </c>
      <c r="C167" s="832" t="s">
        <v>2102</v>
      </c>
      <c r="D167" s="832" t="s">
        <v>917</v>
      </c>
      <c r="E167" s="832" t="s">
        <v>2044</v>
      </c>
      <c r="F167" s="849">
        <v>1</v>
      </c>
      <c r="G167" s="849">
        <v>98.75</v>
      </c>
      <c r="H167" s="837">
        <v>1</v>
      </c>
      <c r="I167" s="849"/>
      <c r="J167" s="849"/>
      <c r="K167" s="837">
        <v>0</v>
      </c>
      <c r="L167" s="849">
        <v>1</v>
      </c>
      <c r="M167" s="850">
        <v>98.75</v>
      </c>
    </row>
    <row r="168" spans="1:13" ht="14.4" customHeight="1" x14ac:dyDescent="0.3">
      <c r="A168" s="831" t="s">
        <v>1416</v>
      </c>
      <c r="B168" s="832" t="s">
        <v>1276</v>
      </c>
      <c r="C168" s="832" t="s">
        <v>1279</v>
      </c>
      <c r="D168" s="832" t="s">
        <v>638</v>
      </c>
      <c r="E168" s="832" t="s">
        <v>623</v>
      </c>
      <c r="F168" s="849"/>
      <c r="G168" s="849"/>
      <c r="H168" s="837">
        <v>0</v>
      </c>
      <c r="I168" s="849">
        <v>6</v>
      </c>
      <c r="J168" s="849">
        <v>290.52000000000004</v>
      </c>
      <c r="K168" s="837">
        <v>1</v>
      </c>
      <c r="L168" s="849">
        <v>6</v>
      </c>
      <c r="M168" s="850">
        <v>290.52000000000004</v>
      </c>
    </row>
    <row r="169" spans="1:13" ht="14.4" customHeight="1" x14ac:dyDescent="0.3">
      <c r="A169" s="831" t="s">
        <v>1416</v>
      </c>
      <c r="B169" s="832" t="s">
        <v>1283</v>
      </c>
      <c r="C169" s="832" t="s">
        <v>1284</v>
      </c>
      <c r="D169" s="832" t="s">
        <v>1285</v>
      </c>
      <c r="E169" s="832" t="s">
        <v>1286</v>
      </c>
      <c r="F169" s="849"/>
      <c r="G169" s="849"/>
      <c r="H169" s="837"/>
      <c r="I169" s="849">
        <v>104</v>
      </c>
      <c r="J169" s="849">
        <v>0</v>
      </c>
      <c r="K169" s="837"/>
      <c r="L169" s="849">
        <v>104</v>
      </c>
      <c r="M169" s="850">
        <v>0</v>
      </c>
    </row>
    <row r="170" spans="1:13" ht="14.4" customHeight="1" x14ac:dyDescent="0.3">
      <c r="A170" s="831" t="s">
        <v>1416</v>
      </c>
      <c r="B170" s="832" t="s">
        <v>1283</v>
      </c>
      <c r="C170" s="832" t="s">
        <v>1287</v>
      </c>
      <c r="D170" s="832" t="s">
        <v>1288</v>
      </c>
      <c r="E170" s="832" t="s">
        <v>1289</v>
      </c>
      <c r="F170" s="849"/>
      <c r="G170" s="849"/>
      <c r="H170" s="837">
        <v>0</v>
      </c>
      <c r="I170" s="849">
        <v>1</v>
      </c>
      <c r="J170" s="849">
        <v>76.86</v>
      </c>
      <c r="K170" s="837">
        <v>1</v>
      </c>
      <c r="L170" s="849">
        <v>1</v>
      </c>
      <c r="M170" s="850">
        <v>76.86</v>
      </c>
    </row>
    <row r="171" spans="1:13" ht="14.4" customHeight="1" x14ac:dyDescent="0.3">
      <c r="A171" s="831" t="s">
        <v>1416</v>
      </c>
      <c r="B171" s="832" t="s">
        <v>1370</v>
      </c>
      <c r="C171" s="832" t="s">
        <v>2104</v>
      </c>
      <c r="D171" s="832" t="s">
        <v>988</v>
      </c>
      <c r="E171" s="832" t="s">
        <v>2105</v>
      </c>
      <c r="F171" s="849"/>
      <c r="G171" s="849"/>
      <c r="H171" s="837">
        <v>0</v>
      </c>
      <c r="I171" s="849">
        <v>2</v>
      </c>
      <c r="J171" s="849">
        <v>126.68</v>
      </c>
      <c r="K171" s="837">
        <v>1</v>
      </c>
      <c r="L171" s="849">
        <v>2</v>
      </c>
      <c r="M171" s="850">
        <v>126.68</v>
      </c>
    </row>
    <row r="172" spans="1:13" ht="14.4" customHeight="1" x14ac:dyDescent="0.3">
      <c r="A172" s="831" t="s">
        <v>1416</v>
      </c>
      <c r="B172" s="832" t="s">
        <v>1305</v>
      </c>
      <c r="C172" s="832" t="s">
        <v>1526</v>
      </c>
      <c r="D172" s="832" t="s">
        <v>968</v>
      </c>
      <c r="E172" s="832" t="s">
        <v>1307</v>
      </c>
      <c r="F172" s="849">
        <v>2</v>
      </c>
      <c r="G172" s="849">
        <v>0</v>
      </c>
      <c r="H172" s="837"/>
      <c r="I172" s="849"/>
      <c r="J172" s="849"/>
      <c r="K172" s="837"/>
      <c r="L172" s="849">
        <v>2</v>
      </c>
      <c r="M172" s="850">
        <v>0</v>
      </c>
    </row>
    <row r="173" spans="1:13" ht="14.4" customHeight="1" thickBot="1" x14ac:dyDescent="0.35">
      <c r="A173" s="839" t="s">
        <v>1416</v>
      </c>
      <c r="B173" s="840" t="s">
        <v>1305</v>
      </c>
      <c r="C173" s="840" t="s">
        <v>1306</v>
      </c>
      <c r="D173" s="840" t="s">
        <v>627</v>
      </c>
      <c r="E173" s="840" t="s">
        <v>1307</v>
      </c>
      <c r="F173" s="851"/>
      <c r="G173" s="851"/>
      <c r="H173" s="845"/>
      <c r="I173" s="851">
        <v>1</v>
      </c>
      <c r="J173" s="851">
        <v>0</v>
      </c>
      <c r="K173" s="845"/>
      <c r="L173" s="851">
        <v>1</v>
      </c>
      <c r="M173" s="852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577</v>
      </c>
      <c r="B5" s="730" t="s">
        <v>578</v>
      </c>
      <c r="C5" s="731" t="s">
        <v>579</v>
      </c>
      <c r="D5" s="731" t="s">
        <v>579</v>
      </c>
      <c r="E5" s="731"/>
      <c r="F5" s="731" t="s">
        <v>579</v>
      </c>
      <c r="G5" s="731" t="s">
        <v>579</v>
      </c>
      <c r="H5" s="731" t="s">
        <v>579</v>
      </c>
      <c r="I5" s="732" t="s">
        <v>579</v>
      </c>
      <c r="J5" s="733" t="s">
        <v>73</v>
      </c>
    </row>
    <row r="6" spans="1:10" ht="14.4" customHeight="1" x14ac:dyDescent="0.3">
      <c r="A6" s="729" t="s">
        <v>577</v>
      </c>
      <c r="B6" s="730" t="s">
        <v>2198</v>
      </c>
      <c r="C6" s="731">
        <v>-64.174600000000041</v>
      </c>
      <c r="D6" s="731">
        <v>-105.7149</v>
      </c>
      <c r="E6" s="731"/>
      <c r="F6" s="731">
        <v>213.88471999999999</v>
      </c>
      <c r="G6" s="731">
        <v>66.733335937500001</v>
      </c>
      <c r="H6" s="731">
        <v>147.15138406249997</v>
      </c>
      <c r="I6" s="732">
        <v>3.2050656091929315</v>
      </c>
      <c r="J6" s="733" t="s">
        <v>1</v>
      </c>
    </row>
    <row r="7" spans="1:10" ht="14.4" customHeight="1" x14ac:dyDescent="0.3">
      <c r="A7" s="729" t="s">
        <v>577</v>
      </c>
      <c r="B7" s="730" t="s">
        <v>2199</v>
      </c>
      <c r="C7" s="731">
        <v>4315.9660499999982</v>
      </c>
      <c r="D7" s="731">
        <v>4076.2018800000001</v>
      </c>
      <c r="E7" s="731"/>
      <c r="F7" s="731">
        <v>3809.7675999999992</v>
      </c>
      <c r="G7" s="731">
        <v>4166.6667500000003</v>
      </c>
      <c r="H7" s="731">
        <v>-356.8991500000011</v>
      </c>
      <c r="I7" s="732">
        <v>0.91434420571311559</v>
      </c>
      <c r="J7" s="733" t="s">
        <v>1</v>
      </c>
    </row>
    <row r="8" spans="1:10" ht="14.4" customHeight="1" x14ac:dyDescent="0.3">
      <c r="A8" s="729" t="s">
        <v>577</v>
      </c>
      <c r="B8" s="730" t="s">
        <v>2200</v>
      </c>
      <c r="C8" s="731">
        <v>96.029339999999976</v>
      </c>
      <c r="D8" s="731">
        <v>102.97549000000002</v>
      </c>
      <c r="E8" s="731"/>
      <c r="F8" s="731">
        <v>107.42834000000001</v>
      </c>
      <c r="G8" s="731">
        <v>130</v>
      </c>
      <c r="H8" s="731">
        <v>-22.571659999999994</v>
      </c>
      <c r="I8" s="732">
        <v>0.82637184615384618</v>
      </c>
      <c r="J8" s="733" t="s">
        <v>1</v>
      </c>
    </row>
    <row r="9" spans="1:10" ht="14.4" customHeight="1" x14ac:dyDescent="0.3">
      <c r="A9" s="729" t="s">
        <v>577</v>
      </c>
      <c r="B9" s="730" t="s">
        <v>2201</v>
      </c>
      <c r="C9" s="731">
        <v>3.5227299999999997</v>
      </c>
      <c r="D9" s="731">
        <v>3.8245900000000002</v>
      </c>
      <c r="E9" s="731"/>
      <c r="F9" s="731">
        <v>0.91474</v>
      </c>
      <c r="G9" s="731">
        <v>5.000000244140625</v>
      </c>
      <c r="H9" s="731">
        <v>-4.0852602441406249</v>
      </c>
      <c r="I9" s="732">
        <v>0.18294799106699261</v>
      </c>
      <c r="J9" s="733" t="s">
        <v>1</v>
      </c>
    </row>
    <row r="10" spans="1:10" ht="14.4" customHeight="1" x14ac:dyDescent="0.3">
      <c r="A10" s="729" t="s">
        <v>577</v>
      </c>
      <c r="B10" s="730" t="s">
        <v>2202</v>
      </c>
      <c r="C10" s="731">
        <v>0.94799999999999995</v>
      </c>
      <c r="D10" s="731">
        <v>0.19638999999999998</v>
      </c>
      <c r="E10" s="731"/>
      <c r="F10" s="731">
        <v>0.95699999999999996</v>
      </c>
      <c r="G10" s="731">
        <v>1.3333333740234374</v>
      </c>
      <c r="H10" s="731">
        <v>-0.37633337402343747</v>
      </c>
      <c r="I10" s="732">
        <v>0.71774997809600893</v>
      </c>
      <c r="J10" s="733" t="s">
        <v>1</v>
      </c>
    </row>
    <row r="11" spans="1:10" ht="14.4" customHeight="1" x14ac:dyDescent="0.3">
      <c r="A11" s="729" t="s">
        <v>577</v>
      </c>
      <c r="B11" s="730" t="s">
        <v>2203</v>
      </c>
      <c r="C11" s="731">
        <v>189.66797000000003</v>
      </c>
      <c r="D11" s="731">
        <v>229.22895</v>
      </c>
      <c r="E11" s="731"/>
      <c r="F11" s="731">
        <v>169.97034000000002</v>
      </c>
      <c r="G11" s="731">
        <v>253.333333984375</v>
      </c>
      <c r="H11" s="731">
        <v>-83.362993984374981</v>
      </c>
      <c r="I11" s="732">
        <v>0.67093555090734092</v>
      </c>
      <c r="J11" s="733" t="s">
        <v>1</v>
      </c>
    </row>
    <row r="12" spans="1:10" ht="14.4" customHeight="1" x14ac:dyDescent="0.3">
      <c r="A12" s="729" t="s">
        <v>577</v>
      </c>
      <c r="B12" s="730" t="s">
        <v>2204</v>
      </c>
      <c r="C12" s="731">
        <v>477.43076000000008</v>
      </c>
      <c r="D12" s="731">
        <v>488.21372000000008</v>
      </c>
      <c r="E12" s="731"/>
      <c r="F12" s="731">
        <v>653.14624000000015</v>
      </c>
      <c r="G12" s="731">
        <v>460.00001171874999</v>
      </c>
      <c r="H12" s="731">
        <v>193.14622828125016</v>
      </c>
      <c r="I12" s="732">
        <v>1.4198830942624894</v>
      </c>
      <c r="J12" s="733" t="s">
        <v>1</v>
      </c>
    </row>
    <row r="13" spans="1:10" ht="14.4" customHeight="1" x14ac:dyDescent="0.3">
      <c r="A13" s="729" t="s">
        <v>577</v>
      </c>
      <c r="B13" s="730" t="s">
        <v>2205</v>
      </c>
      <c r="C13" s="731">
        <v>24.2225</v>
      </c>
      <c r="D13" s="731">
        <v>30.8247</v>
      </c>
      <c r="E13" s="731"/>
      <c r="F13" s="731">
        <v>26.307000000000002</v>
      </c>
      <c r="G13" s="731">
        <v>33.333333007812499</v>
      </c>
      <c r="H13" s="731">
        <v>-7.0263330078124966</v>
      </c>
      <c r="I13" s="732">
        <v>0.78921000770712912</v>
      </c>
      <c r="J13" s="733" t="s">
        <v>1</v>
      </c>
    </row>
    <row r="14" spans="1:10" ht="14.4" customHeight="1" x14ac:dyDescent="0.3">
      <c r="A14" s="729" t="s">
        <v>577</v>
      </c>
      <c r="B14" s="730" t="s">
        <v>2206</v>
      </c>
      <c r="C14" s="731">
        <v>6.2577600000000002</v>
      </c>
      <c r="D14" s="731">
        <v>27.249120000000001</v>
      </c>
      <c r="E14" s="731"/>
      <c r="F14" s="731">
        <v>14.918320000000001</v>
      </c>
      <c r="G14" s="731">
        <v>30.000001464843749</v>
      </c>
      <c r="H14" s="731">
        <v>-15.081681464843747</v>
      </c>
      <c r="I14" s="732">
        <v>0.49727730905221479</v>
      </c>
      <c r="J14" s="733" t="s">
        <v>1</v>
      </c>
    </row>
    <row r="15" spans="1:10" ht="14.4" customHeight="1" x14ac:dyDescent="0.3">
      <c r="A15" s="729" t="s">
        <v>577</v>
      </c>
      <c r="B15" s="730" t="s">
        <v>2207</v>
      </c>
      <c r="C15" s="731">
        <v>5.0185300000000002</v>
      </c>
      <c r="D15" s="731">
        <v>3.3740000000000001</v>
      </c>
      <c r="E15" s="731"/>
      <c r="F15" s="731">
        <v>12.422759999999998</v>
      </c>
      <c r="G15" s="731">
        <v>4.9999999694824213</v>
      </c>
      <c r="H15" s="731">
        <v>7.4227600305175772</v>
      </c>
      <c r="I15" s="732">
        <v>2.484552015164502</v>
      </c>
      <c r="J15" s="733" t="s">
        <v>1</v>
      </c>
    </row>
    <row r="16" spans="1:10" ht="14.4" customHeight="1" x14ac:dyDescent="0.3">
      <c r="A16" s="729" t="s">
        <v>577</v>
      </c>
      <c r="B16" s="730" t="s">
        <v>2208</v>
      </c>
      <c r="C16" s="731">
        <v>30.863299999999995</v>
      </c>
      <c r="D16" s="731">
        <v>28.042569999999998</v>
      </c>
      <c r="E16" s="731"/>
      <c r="F16" s="731">
        <v>25.581</v>
      </c>
      <c r="G16" s="731">
        <v>31.666666992187501</v>
      </c>
      <c r="H16" s="731">
        <v>-6.0856669921875017</v>
      </c>
      <c r="I16" s="732">
        <v>0.80782104432749746</v>
      </c>
      <c r="J16" s="733" t="s">
        <v>1</v>
      </c>
    </row>
    <row r="17" spans="1:10" ht="14.4" customHeight="1" x14ac:dyDescent="0.3">
      <c r="A17" s="729" t="s">
        <v>577</v>
      </c>
      <c r="B17" s="730" t="s">
        <v>2209</v>
      </c>
      <c r="C17" s="731">
        <v>12.45748</v>
      </c>
      <c r="D17" s="731">
        <v>2.6779000000000002</v>
      </c>
      <c r="E17" s="731"/>
      <c r="F17" s="731">
        <v>9.0632999999999999</v>
      </c>
      <c r="G17" s="731">
        <v>11.666666992187499</v>
      </c>
      <c r="H17" s="731">
        <v>-2.6033669921874996</v>
      </c>
      <c r="I17" s="732">
        <v>0.77685426403866453</v>
      </c>
      <c r="J17" s="733" t="s">
        <v>1</v>
      </c>
    </row>
    <row r="18" spans="1:10" ht="14.4" customHeight="1" x14ac:dyDescent="0.3">
      <c r="A18" s="729" t="s">
        <v>577</v>
      </c>
      <c r="B18" s="730" t="s">
        <v>2210</v>
      </c>
      <c r="C18" s="731">
        <v>1.4088000000000001</v>
      </c>
      <c r="D18" s="731">
        <v>5.3519100000000002</v>
      </c>
      <c r="E18" s="731"/>
      <c r="F18" s="731">
        <v>1.4157999999999999</v>
      </c>
      <c r="G18" s="731">
        <v>5.0000001220703121</v>
      </c>
      <c r="H18" s="731">
        <v>-3.5842001220703121</v>
      </c>
      <c r="I18" s="732">
        <v>0.28315999308691425</v>
      </c>
      <c r="J18" s="733" t="s">
        <v>1</v>
      </c>
    </row>
    <row r="19" spans="1:10" ht="14.4" customHeight="1" x14ac:dyDescent="0.3">
      <c r="A19" s="729" t="s">
        <v>577</v>
      </c>
      <c r="B19" s="730" t="s">
        <v>2211</v>
      </c>
      <c r="C19" s="731">
        <v>47.535910000000001</v>
      </c>
      <c r="D19" s="731">
        <v>129.79348999999999</v>
      </c>
      <c r="E19" s="731"/>
      <c r="F19" s="731">
        <v>90.715499999999992</v>
      </c>
      <c r="G19" s="731">
        <v>73.333335937499996</v>
      </c>
      <c r="H19" s="731">
        <v>17.382164062499996</v>
      </c>
      <c r="I19" s="732">
        <v>1.2370295015259409</v>
      </c>
      <c r="J19" s="733" t="s">
        <v>1</v>
      </c>
    </row>
    <row r="20" spans="1:10" ht="14.4" customHeight="1" x14ac:dyDescent="0.3">
      <c r="A20" s="729" t="s">
        <v>577</v>
      </c>
      <c r="B20" s="730" t="s">
        <v>588</v>
      </c>
      <c r="C20" s="731">
        <v>5147.1545299999989</v>
      </c>
      <c r="D20" s="731">
        <v>5022.23981</v>
      </c>
      <c r="E20" s="731"/>
      <c r="F20" s="731">
        <v>5136.4926599999999</v>
      </c>
      <c r="G20" s="731">
        <v>5273.0667697448744</v>
      </c>
      <c r="H20" s="731">
        <v>-136.57410974487448</v>
      </c>
      <c r="I20" s="732">
        <v>0.97409968132235836</v>
      </c>
      <c r="J20" s="733" t="s">
        <v>589</v>
      </c>
    </row>
    <row r="22" spans="1:10" ht="14.4" customHeight="1" x14ac:dyDescent="0.3">
      <c r="A22" s="729" t="s">
        <v>577</v>
      </c>
      <c r="B22" s="730" t="s">
        <v>578</v>
      </c>
      <c r="C22" s="731" t="s">
        <v>579</v>
      </c>
      <c r="D22" s="731" t="s">
        <v>579</v>
      </c>
      <c r="E22" s="731"/>
      <c r="F22" s="731" t="s">
        <v>579</v>
      </c>
      <c r="G22" s="731" t="s">
        <v>579</v>
      </c>
      <c r="H22" s="731" t="s">
        <v>579</v>
      </c>
      <c r="I22" s="732" t="s">
        <v>579</v>
      </c>
      <c r="J22" s="733" t="s">
        <v>73</v>
      </c>
    </row>
    <row r="23" spans="1:10" ht="14.4" customHeight="1" x14ac:dyDescent="0.3">
      <c r="A23" s="729" t="s">
        <v>590</v>
      </c>
      <c r="B23" s="730" t="s">
        <v>591</v>
      </c>
      <c r="C23" s="731" t="s">
        <v>579</v>
      </c>
      <c r="D23" s="731" t="s">
        <v>579</v>
      </c>
      <c r="E23" s="731"/>
      <c r="F23" s="731" t="s">
        <v>579</v>
      </c>
      <c r="G23" s="731" t="s">
        <v>579</v>
      </c>
      <c r="H23" s="731" t="s">
        <v>579</v>
      </c>
      <c r="I23" s="732" t="s">
        <v>579</v>
      </c>
      <c r="J23" s="733" t="s">
        <v>0</v>
      </c>
    </row>
    <row r="24" spans="1:10" ht="14.4" customHeight="1" x14ac:dyDescent="0.3">
      <c r="A24" s="729" t="s">
        <v>590</v>
      </c>
      <c r="B24" s="730" t="s">
        <v>2201</v>
      </c>
      <c r="C24" s="731">
        <v>1.6799499999999998</v>
      </c>
      <c r="D24" s="731">
        <v>0</v>
      </c>
      <c r="E24" s="731"/>
      <c r="F24" s="731">
        <v>0.15246000000000001</v>
      </c>
      <c r="G24" s="731">
        <v>2</v>
      </c>
      <c r="H24" s="731">
        <v>-1.84754</v>
      </c>
      <c r="I24" s="732">
        <v>7.6230000000000006E-2</v>
      </c>
      <c r="J24" s="733" t="s">
        <v>1</v>
      </c>
    </row>
    <row r="25" spans="1:10" ht="14.4" customHeight="1" x14ac:dyDescent="0.3">
      <c r="A25" s="729" t="s">
        <v>590</v>
      </c>
      <c r="B25" s="730" t="s">
        <v>2202</v>
      </c>
      <c r="C25" s="731">
        <v>0</v>
      </c>
      <c r="D25" s="731">
        <v>0</v>
      </c>
      <c r="E25" s="731"/>
      <c r="F25" s="731">
        <v>0.23924999999999999</v>
      </c>
      <c r="G25" s="731">
        <v>0</v>
      </c>
      <c r="H25" s="731">
        <v>0.23924999999999999</v>
      </c>
      <c r="I25" s="732" t="s">
        <v>579</v>
      </c>
      <c r="J25" s="733" t="s">
        <v>1</v>
      </c>
    </row>
    <row r="26" spans="1:10" ht="14.4" customHeight="1" x14ac:dyDescent="0.3">
      <c r="A26" s="729" t="s">
        <v>590</v>
      </c>
      <c r="B26" s="730" t="s">
        <v>2203</v>
      </c>
      <c r="C26" s="731">
        <v>115.37542000000002</v>
      </c>
      <c r="D26" s="731">
        <v>129.97254999999998</v>
      </c>
      <c r="E26" s="731"/>
      <c r="F26" s="731">
        <v>88.19695999999999</v>
      </c>
      <c r="G26" s="731">
        <v>144</v>
      </c>
      <c r="H26" s="731">
        <v>-55.80304000000001</v>
      </c>
      <c r="I26" s="732">
        <v>0.61247888888888879</v>
      </c>
      <c r="J26" s="733" t="s">
        <v>1</v>
      </c>
    </row>
    <row r="27" spans="1:10" ht="14.4" customHeight="1" x14ac:dyDescent="0.3">
      <c r="A27" s="729" t="s">
        <v>590</v>
      </c>
      <c r="B27" s="730" t="s">
        <v>2204</v>
      </c>
      <c r="C27" s="731">
        <v>41.002300000000005</v>
      </c>
      <c r="D27" s="731">
        <v>37.307220000000001</v>
      </c>
      <c r="E27" s="731"/>
      <c r="F27" s="731">
        <v>40.131519999999995</v>
      </c>
      <c r="G27" s="731">
        <v>46</v>
      </c>
      <c r="H27" s="731">
        <v>-5.8684800000000052</v>
      </c>
      <c r="I27" s="732">
        <v>0.8724243478260868</v>
      </c>
      <c r="J27" s="733" t="s">
        <v>1</v>
      </c>
    </row>
    <row r="28" spans="1:10" ht="14.4" customHeight="1" x14ac:dyDescent="0.3">
      <c r="A28" s="729" t="s">
        <v>590</v>
      </c>
      <c r="B28" s="730" t="s">
        <v>2205</v>
      </c>
      <c r="C28" s="731">
        <v>15.0555</v>
      </c>
      <c r="D28" s="731">
        <v>16.410499999999999</v>
      </c>
      <c r="E28" s="731"/>
      <c r="F28" s="731">
        <v>15.6015</v>
      </c>
      <c r="G28" s="731">
        <v>20</v>
      </c>
      <c r="H28" s="731">
        <v>-4.3985000000000003</v>
      </c>
      <c r="I28" s="732">
        <v>0.78007499999999996</v>
      </c>
      <c r="J28" s="733" t="s">
        <v>1</v>
      </c>
    </row>
    <row r="29" spans="1:10" ht="14.4" customHeight="1" x14ac:dyDescent="0.3">
      <c r="A29" s="729" t="s">
        <v>590</v>
      </c>
      <c r="B29" s="730" t="s">
        <v>2207</v>
      </c>
      <c r="C29" s="731">
        <v>2.472</v>
      </c>
      <c r="D29" s="731">
        <v>2.294</v>
      </c>
      <c r="E29" s="731"/>
      <c r="F29" s="731">
        <v>2.1480000000000001</v>
      </c>
      <c r="G29" s="731">
        <v>3</v>
      </c>
      <c r="H29" s="731">
        <v>-0.85199999999999987</v>
      </c>
      <c r="I29" s="732">
        <v>0.71600000000000008</v>
      </c>
      <c r="J29" s="733" t="s">
        <v>1</v>
      </c>
    </row>
    <row r="30" spans="1:10" ht="14.4" customHeight="1" x14ac:dyDescent="0.3">
      <c r="A30" s="729" t="s">
        <v>590</v>
      </c>
      <c r="B30" s="730" t="s">
        <v>2208</v>
      </c>
      <c r="C30" s="731">
        <v>12.9971</v>
      </c>
      <c r="D30" s="731">
        <v>10.901999999999999</v>
      </c>
      <c r="E30" s="731"/>
      <c r="F30" s="731">
        <v>9.9540000000000006</v>
      </c>
      <c r="G30" s="731">
        <v>12</v>
      </c>
      <c r="H30" s="731">
        <v>-2.0459999999999994</v>
      </c>
      <c r="I30" s="732">
        <v>0.82950000000000002</v>
      </c>
      <c r="J30" s="733" t="s">
        <v>1</v>
      </c>
    </row>
    <row r="31" spans="1:10" ht="14.4" customHeight="1" x14ac:dyDescent="0.3">
      <c r="A31" s="729" t="s">
        <v>590</v>
      </c>
      <c r="B31" s="730" t="s">
        <v>2209</v>
      </c>
      <c r="C31" s="731">
        <v>0</v>
      </c>
      <c r="D31" s="731">
        <v>0</v>
      </c>
      <c r="E31" s="731"/>
      <c r="F31" s="731">
        <v>2.1505000000000001</v>
      </c>
      <c r="G31" s="731">
        <v>0</v>
      </c>
      <c r="H31" s="731">
        <v>2.1505000000000001</v>
      </c>
      <c r="I31" s="732" t="s">
        <v>579</v>
      </c>
      <c r="J31" s="733" t="s">
        <v>1</v>
      </c>
    </row>
    <row r="32" spans="1:10" ht="14.4" customHeight="1" x14ac:dyDescent="0.3">
      <c r="A32" s="729" t="s">
        <v>590</v>
      </c>
      <c r="B32" s="730" t="s">
        <v>2210</v>
      </c>
      <c r="C32" s="731">
        <v>0.70440000000000003</v>
      </c>
      <c r="D32" s="731">
        <v>1.4082000000000001</v>
      </c>
      <c r="E32" s="731"/>
      <c r="F32" s="731">
        <v>0.70440000000000003</v>
      </c>
      <c r="G32" s="731">
        <v>1</v>
      </c>
      <c r="H32" s="731">
        <v>-0.29559999999999997</v>
      </c>
      <c r="I32" s="732">
        <v>0.70440000000000003</v>
      </c>
      <c r="J32" s="733" t="s">
        <v>1</v>
      </c>
    </row>
    <row r="33" spans="1:10" ht="14.4" customHeight="1" x14ac:dyDescent="0.3">
      <c r="A33" s="729" t="s">
        <v>590</v>
      </c>
      <c r="B33" s="730" t="s">
        <v>592</v>
      </c>
      <c r="C33" s="731">
        <v>189.28667000000002</v>
      </c>
      <c r="D33" s="731">
        <v>198.29446999999999</v>
      </c>
      <c r="E33" s="731"/>
      <c r="F33" s="731">
        <v>159.27858999999998</v>
      </c>
      <c r="G33" s="731">
        <v>229</v>
      </c>
      <c r="H33" s="731">
        <v>-69.72141000000002</v>
      </c>
      <c r="I33" s="732">
        <v>0.695539694323144</v>
      </c>
      <c r="J33" s="733" t="s">
        <v>593</v>
      </c>
    </row>
    <row r="34" spans="1:10" ht="14.4" customHeight="1" x14ac:dyDescent="0.3">
      <c r="A34" s="729" t="s">
        <v>579</v>
      </c>
      <c r="B34" s="730" t="s">
        <v>579</v>
      </c>
      <c r="C34" s="731" t="s">
        <v>579</v>
      </c>
      <c r="D34" s="731" t="s">
        <v>579</v>
      </c>
      <c r="E34" s="731"/>
      <c r="F34" s="731" t="s">
        <v>579</v>
      </c>
      <c r="G34" s="731" t="s">
        <v>579</v>
      </c>
      <c r="H34" s="731" t="s">
        <v>579</v>
      </c>
      <c r="I34" s="732" t="s">
        <v>579</v>
      </c>
      <c r="J34" s="733" t="s">
        <v>594</v>
      </c>
    </row>
    <row r="35" spans="1:10" ht="14.4" customHeight="1" x14ac:dyDescent="0.3">
      <c r="A35" s="729" t="s">
        <v>595</v>
      </c>
      <c r="B35" s="730" t="s">
        <v>596</v>
      </c>
      <c r="C35" s="731" t="s">
        <v>579</v>
      </c>
      <c r="D35" s="731" t="s">
        <v>579</v>
      </c>
      <c r="E35" s="731"/>
      <c r="F35" s="731" t="s">
        <v>579</v>
      </c>
      <c r="G35" s="731" t="s">
        <v>579</v>
      </c>
      <c r="H35" s="731" t="s">
        <v>579</v>
      </c>
      <c r="I35" s="732" t="s">
        <v>579</v>
      </c>
      <c r="J35" s="733" t="s">
        <v>0</v>
      </c>
    </row>
    <row r="36" spans="1:10" ht="14.4" customHeight="1" x14ac:dyDescent="0.3">
      <c r="A36" s="729" t="s">
        <v>595</v>
      </c>
      <c r="B36" s="730" t="s">
        <v>2203</v>
      </c>
      <c r="C36" s="731">
        <v>53.450619999999986</v>
      </c>
      <c r="D36" s="731">
        <v>74.933370000000025</v>
      </c>
      <c r="E36" s="731"/>
      <c r="F36" s="731">
        <v>67.83559000000001</v>
      </c>
      <c r="G36" s="731">
        <v>77</v>
      </c>
      <c r="H36" s="731">
        <v>-9.1644099999999895</v>
      </c>
      <c r="I36" s="732">
        <v>0.88098168831168844</v>
      </c>
      <c r="J36" s="733" t="s">
        <v>1</v>
      </c>
    </row>
    <row r="37" spans="1:10" ht="14.4" customHeight="1" x14ac:dyDescent="0.3">
      <c r="A37" s="729" t="s">
        <v>595</v>
      </c>
      <c r="B37" s="730" t="s">
        <v>2204</v>
      </c>
      <c r="C37" s="731">
        <v>7.9590999999999994</v>
      </c>
      <c r="D37" s="731">
        <v>6.3206000000000007</v>
      </c>
      <c r="E37" s="731"/>
      <c r="F37" s="731">
        <v>8.5176199999999991</v>
      </c>
      <c r="G37" s="731">
        <v>12</v>
      </c>
      <c r="H37" s="731">
        <v>-3.4823800000000009</v>
      </c>
      <c r="I37" s="732">
        <v>0.70980166666666655</v>
      </c>
      <c r="J37" s="733" t="s">
        <v>1</v>
      </c>
    </row>
    <row r="38" spans="1:10" ht="14.4" customHeight="1" x14ac:dyDescent="0.3">
      <c r="A38" s="729" t="s">
        <v>595</v>
      </c>
      <c r="B38" s="730" t="s">
        <v>2206</v>
      </c>
      <c r="C38" s="731">
        <v>6.2577600000000002</v>
      </c>
      <c r="D38" s="731">
        <v>4.3090999999999999</v>
      </c>
      <c r="E38" s="731"/>
      <c r="F38" s="731">
        <v>3.2898100000000006</v>
      </c>
      <c r="G38" s="731">
        <v>7</v>
      </c>
      <c r="H38" s="731">
        <v>-3.7101899999999994</v>
      </c>
      <c r="I38" s="732">
        <v>0.46997285714285725</v>
      </c>
      <c r="J38" s="733" t="s">
        <v>1</v>
      </c>
    </row>
    <row r="39" spans="1:10" ht="14.4" customHeight="1" x14ac:dyDescent="0.3">
      <c r="A39" s="729" t="s">
        <v>595</v>
      </c>
      <c r="B39" s="730" t="s">
        <v>2207</v>
      </c>
      <c r="C39" s="731">
        <v>1.25553</v>
      </c>
      <c r="D39" s="731">
        <v>0</v>
      </c>
      <c r="E39" s="731"/>
      <c r="F39" s="731">
        <v>0.23499999999999999</v>
      </c>
      <c r="G39" s="731">
        <v>0</v>
      </c>
      <c r="H39" s="731">
        <v>0.23499999999999999</v>
      </c>
      <c r="I39" s="732" t="s">
        <v>579</v>
      </c>
      <c r="J39" s="733" t="s">
        <v>1</v>
      </c>
    </row>
    <row r="40" spans="1:10" ht="14.4" customHeight="1" x14ac:dyDescent="0.3">
      <c r="A40" s="729" t="s">
        <v>595</v>
      </c>
      <c r="B40" s="730" t="s">
        <v>2208</v>
      </c>
      <c r="C40" s="731">
        <v>8.6684000000000001</v>
      </c>
      <c r="D40" s="731">
        <v>7.7625699999999993</v>
      </c>
      <c r="E40" s="731"/>
      <c r="F40" s="731">
        <v>7.9409999999999998</v>
      </c>
      <c r="G40" s="731">
        <v>10</v>
      </c>
      <c r="H40" s="731">
        <v>-2.0590000000000002</v>
      </c>
      <c r="I40" s="732">
        <v>0.79410000000000003</v>
      </c>
      <c r="J40" s="733" t="s">
        <v>1</v>
      </c>
    </row>
    <row r="41" spans="1:10" ht="14.4" customHeight="1" x14ac:dyDescent="0.3">
      <c r="A41" s="729" t="s">
        <v>595</v>
      </c>
      <c r="B41" s="730" t="s">
        <v>597</v>
      </c>
      <c r="C41" s="731">
        <v>77.591409999999982</v>
      </c>
      <c r="D41" s="731">
        <v>93.325640000000021</v>
      </c>
      <c r="E41" s="731"/>
      <c r="F41" s="731">
        <v>87.819020000000009</v>
      </c>
      <c r="G41" s="731">
        <v>106</v>
      </c>
      <c r="H41" s="731">
        <v>-18.180979999999991</v>
      </c>
      <c r="I41" s="732">
        <v>0.82848132075471703</v>
      </c>
      <c r="J41" s="733" t="s">
        <v>593</v>
      </c>
    </row>
    <row r="42" spans="1:10" ht="14.4" customHeight="1" x14ac:dyDescent="0.3">
      <c r="A42" s="729" t="s">
        <v>579</v>
      </c>
      <c r="B42" s="730" t="s">
        <v>579</v>
      </c>
      <c r="C42" s="731" t="s">
        <v>579</v>
      </c>
      <c r="D42" s="731" t="s">
        <v>579</v>
      </c>
      <c r="E42" s="731"/>
      <c r="F42" s="731" t="s">
        <v>579</v>
      </c>
      <c r="G42" s="731" t="s">
        <v>579</v>
      </c>
      <c r="H42" s="731" t="s">
        <v>579</v>
      </c>
      <c r="I42" s="732" t="s">
        <v>579</v>
      </c>
      <c r="J42" s="733" t="s">
        <v>594</v>
      </c>
    </row>
    <row r="43" spans="1:10" ht="14.4" customHeight="1" x14ac:dyDescent="0.3">
      <c r="A43" s="729" t="s">
        <v>598</v>
      </c>
      <c r="B43" s="730" t="s">
        <v>599</v>
      </c>
      <c r="C43" s="731" t="s">
        <v>579</v>
      </c>
      <c r="D43" s="731" t="s">
        <v>579</v>
      </c>
      <c r="E43" s="731"/>
      <c r="F43" s="731" t="s">
        <v>579</v>
      </c>
      <c r="G43" s="731" t="s">
        <v>579</v>
      </c>
      <c r="H43" s="731" t="s">
        <v>579</v>
      </c>
      <c r="I43" s="732" t="s">
        <v>579</v>
      </c>
      <c r="J43" s="733" t="s">
        <v>0</v>
      </c>
    </row>
    <row r="44" spans="1:10" ht="14.4" customHeight="1" x14ac:dyDescent="0.3">
      <c r="A44" s="729" t="s">
        <v>598</v>
      </c>
      <c r="B44" s="730" t="s">
        <v>2201</v>
      </c>
      <c r="C44" s="731">
        <v>1.8427799999999999</v>
      </c>
      <c r="D44" s="731">
        <v>3.8245900000000002</v>
      </c>
      <c r="E44" s="731"/>
      <c r="F44" s="731">
        <v>0.76227999999999996</v>
      </c>
      <c r="G44" s="731">
        <v>3</v>
      </c>
      <c r="H44" s="731">
        <v>-2.2377199999999999</v>
      </c>
      <c r="I44" s="732">
        <v>0.25409333333333334</v>
      </c>
      <c r="J44" s="733" t="s">
        <v>1</v>
      </c>
    </row>
    <row r="45" spans="1:10" ht="14.4" customHeight="1" x14ac:dyDescent="0.3">
      <c r="A45" s="729" t="s">
        <v>598</v>
      </c>
      <c r="B45" s="730" t="s">
        <v>2202</v>
      </c>
      <c r="C45" s="731">
        <v>0.94799999999999995</v>
      </c>
      <c r="D45" s="731">
        <v>0.19638999999999998</v>
      </c>
      <c r="E45" s="731"/>
      <c r="F45" s="731">
        <v>0.71775</v>
      </c>
      <c r="G45" s="731">
        <v>1</v>
      </c>
      <c r="H45" s="731">
        <v>-0.28225</v>
      </c>
      <c r="I45" s="732">
        <v>0.71775</v>
      </c>
      <c r="J45" s="733" t="s">
        <v>1</v>
      </c>
    </row>
    <row r="46" spans="1:10" ht="14.4" customHeight="1" x14ac:dyDescent="0.3">
      <c r="A46" s="729" t="s">
        <v>598</v>
      </c>
      <c r="B46" s="730" t="s">
        <v>2203</v>
      </c>
      <c r="C46" s="731">
        <v>20.841930000000001</v>
      </c>
      <c r="D46" s="731">
        <v>24.323029999999999</v>
      </c>
      <c r="E46" s="731"/>
      <c r="F46" s="731">
        <v>13.937790000000001</v>
      </c>
      <c r="G46" s="731">
        <v>32</v>
      </c>
      <c r="H46" s="731">
        <v>-18.06221</v>
      </c>
      <c r="I46" s="732">
        <v>0.43555593750000005</v>
      </c>
      <c r="J46" s="733" t="s">
        <v>1</v>
      </c>
    </row>
    <row r="47" spans="1:10" ht="14.4" customHeight="1" x14ac:dyDescent="0.3">
      <c r="A47" s="729" t="s">
        <v>598</v>
      </c>
      <c r="B47" s="730" t="s">
        <v>2204</v>
      </c>
      <c r="C47" s="731">
        <v>41.183319999999995</v>
      </c>
      <c r="D47" s="731">
        <v>44.306840000000001</v>
      </c>
      <c r="E47" s="731"/>
      <c r="F47" s="731">
        <v>41.206919999999997</v>
      </c>
      <c r="G47" s="731">
        <v>49</v>
      </c>
      <c r="H47" s="731">
        <v>-7.7930800000000033</v>
      </c>
      <c r="I47" s="732">
        <v>0.84095755102040814</v>
      </c>
      <c r="J47" s="733" t="s">
        <v>1</v>
      </c>
    </row>
    <row r="48" spans="1:10" ht="14.4" customHeight="1" x14ac:dyDescent="0.3">
      <c r="A48" s="729" t="s">
        <v>598</v>
      </c>
      <c r="B48" s="730" t="s">
        <v>2205</v>
      </c>
      <c r="C48" s="731">
        <v>9.1669999999999998</v>
      </c>
      <c r="D48" s="731">
        <v>14.414200000000001</v>
      </c>
      <c r="E48" s="731"/>
      <c r="F48" s="731">
        <v>10.705500000000001</v>
      </c>
      <c r="G48" s="731">
        <v>13</v>
      </c>
      <c r="H48" s="731">
        <v>-2.2944999999999993</v>
      </c>
      <c r="I48" s="732">
        <v>0.82350000000000001</v>
      </c>
      <c r="J48" s="733" t="s">
        <v>1</v>
      </c>
    </row>
    <row r="49" spans="1:10" ht="14.4" customHeight="1" x14ac:dyDescent="0.3">
      <c r="A49" s="729" t="s">
        <v>598</v>
      </c>
      <c r="B49" s="730" t="s">
        <v>2206</v>
      </c>
      <c r="C49" s="731">
        <v>0</v>
      </c>
      <c r="D49" s="731">
        <v>0</v>
      </c>
      <c r="E49" s="731"/>
      <c r="F49" s="731">
        <v>0</v>
      </c>
      <c r="G49" s="731">
        <v>0</v>
      </c>
      <c r="H49" s="731">
        <v>0</v>
      </c>
      <c r="I49" s="732" t="s">
        <v>579</v>
      </c>
      <c r="J49" s="733" t="s">
        <v>1</v>
      </c>
    </row>
    <row r="50" spans="1:10" ht="14.4" customHeight="1" x14ac:dyDescent="0.3">
      <c r="A50" s="729" t="s">
        <v>598</v>
      </c>
      <c r="B50" s="730" t="s">
        <v>2207</v>
      </c>
      <c r="C50" s="731">
        <v>1.2909999999999999</v>
      </c>
      <c r="D50" s="731">
        <v>1.08</v>
      </c>
      <c r="E50" s="731"/>
      <c r="F50" s="731">
        <v>1.139</v>
      </c>
      <c r="G50" s="731">
        <v>2</v>
      </c>
      <c r="H50" s="731">
        <v>-0.86099999999999999</v>
      </c>
      <c r="I50" s="732">
        <v>0.56950000000000001</v>
      </c>
      <c r="J50" s="733" t="s">
        <v>1</v>
      </c>
    </row>
    <row r="51" spans="1:10" ht="14.4" customHeight="1" x14ac:dyDescent="0.3">
      <c r="A51" s="729" t="s">
        <v>598</v>
      </c>
      <c r="B51" s="730" t="s">
        <v>2208</v>
      </c>
      <c r="C51" s="731">
        <v>9.1977999999999991</v>
      </c>
      <c r="D51" s="731">
        <v>9.3780000000000001</v>
      </c>
      <c r="E51" s="731"/>
      <c r="F51" s="731">
        <v>7.6859999999999999</v>
      </c>
      <c r="G51" s="731">
        <v>10</v>
      </c>
      <c r="H51" s="731">
        <v>-2.3140000000000001</v>
      </c>
      <c r="I51" s="732">
        <v>0.76859999999999995</v>
      </c>
      <c r="J51" s="733" t="s">
        <v>1</v>
      </c>
    </row>
    <row r="52" spans="1:10" ht="14.4" customHeight="1" x14ac:dyDescent="0.3">
      <c r="A52" s="729" t="s">
        <v>598</v>
      </c>
      <c r="B52" s="730" t="s">
        <v>2209</v>
      </c>
      <c r="C52" s="731">
        <v>12.45748</v>
      </c>
      <c r="D52" s="731">
        <v>2.6779000000000002</v>
      </c>
      <c r="E52" s="731"/>
      <c r="F52" s="731">
        <v>6.9127999999999998</v>
      </c>
      <c r="G52" s="731">
        <v>12</v>
      </c>
      <c r="H52" s="731">
        <v>-5.0872000000000002</v>
      </c>
      <c r="I52" s="732">
        <v>0.57606666666666662</v>
      </c>
      <c r="J52" s="733" t="s">
        <v>1</v>
      </c>
    </row>
    <row r="53" spans="1:10" ht="14.4" customHeight="1" x14ac:dyDescent="0.3">
      <c r="A53" s="729" t="s">
        <v>598</v>
      </c>
      <c r="B53" s="730" t="s">
        <v>2210</v>
      </c>
      <c r="C53" s="731">
        <v>0.70440000000000003</v>
      </c>
      <c r="D53" s="731">
        <v>3.9437099999999998</v>
      </c>
      <c r="E53" s="731"/>
      <c r="F53" s="731">
        <v>0.71140000000000003</v>
      </c>
      <c r="G53" s="731">
        <v>4</v>
      </c>
      <c r="H53" s="731">
        <v>-3.2885999999999997</v>
      </c>
      <c r="I53" s="732">
        <v>0.17785000000000001</v>
      </c>
      <c r="J53" s="733" t="s">
        <v>1</v>
      </c>
    </row>
    <row r="54" spans="1:10" ht="14.4" customHeight="1" x14ac:dyDescent="0.3">
      <c r="A54" s="729" t="s">
        <v>598</v>
      </c>
      <c r="B54" s="730" t="s">
        <v>600</v>
      </c>
      <c r="C54" s="731">
        <v>97.633710000000008</v>
      </c>
      <c r="D54" s="731">
        <v>104.14465999999997</v>
      </c>
      <c r="E54" s="731"/>
      <c r="F54" s="731">
        <v>83.779439999999994</v>
      </c>
      <c r="G54" s="731">
        <v>126</v>
      </c>
      <c r="H54" s="731">
        <v>-42.220560000000006</v>
      </c>
      <c r="I54" s="732">
        <v>0.66491619047619044</v>
      </c>
      <c r="J54" s="733" t="s">
        <v>593</v>
      </c>
    </row>
    <row r="55" spans="1:10" ht="14.4" customHeight="1" x14ac:dyDescent="0.3">
      <c r="A55" s="729" t="s">
        <v>579</v>
      </c>
      <c r="B55" s="730" t="s">
        <v>579</v>
      </c>
      <c r="C55" s="731" t="s">
        <v>579</v>
      </c>
      <c r="D55" s="731" t="s">
        <v>579</v>
      </c>
      <c r="E55" s="731"/>
      <c r="F55" s="731" t="s">
        <v>579</v>
      </c>
      <c r="G55" s="731" t="s">
        <v>579</v>
      </c>
      <c r="H55" s="731" t="s">
        <v>579</v>
      </c>
      <c r="I55" s="732" t="s">
        <v>579</v>
      </c>
      <c r="J55" s="733" t="s">
        <v>594</v>
      </c>
    </row>
    <row r="56" spans="1:10" ht="14.4" customHeight="1" x14ac:dyDescent="0.3">
      <c r="A56" s="729" t="s">
        <v>2212</v>
      </c>
      <c r="B56" s="730" t="s">
        <v>2213</v>
      </c>
      <c r="C56" s="731" t="s">
        <v>579</v>
      </c>
      <c r="D56" s="731" t="s">
        <v>579</v>
      </c>
      <c r="E56" s="731"/>
      <c r="F56" s="731" t="s">
        <v>579</v>
      </c>
      <c r="G56" s="731" t="s">
        <v>579</v>
      </c>
      <c r="H56" s="731" t="s">
        <v>579</v>
      </c>
      <c r="I56" s="732" t="s">
        <v>579</v>
      </c>
      <c r="J56" s="733" t="s">
        <v>0</v>
      </c>
    </row>
    <row r="57" spans="1:10" ht="14.4" customHeight="1" x14ac:dyDescent="0.3">
      <c r="A57" s="729" t="s">
        <v>2212</v>
      </c>
      <c r="B57" s="730" t="s">
        <v>2198</v>
      </c>
      <c r="C57" s="731">
        <v>-64.174600000000041</v>
      </c>
      <c r="D57" s="731">
        <v>-105.7149</v>
      </c>
      <c r="E57" s="731"/>
      <c r="F57" s="731">
        <v>213.88471999999999</v>
      </c>
      <c r="G57" s="731">
        <v>67</v>
      </c>
      <c r="H57" s="731">
        <v>146.88471999999999</v>
      </c>
      <c r="I57" s="732">
        <v>3.1923092537313429</v>
      </c>
      <c r="J57" s="733" t="s">
        <v>1</v>
      </c>
    </row>
    <row r="58" spans="1:10" ht="14.4" customHeight="1" x14ac:dyDescent="0.3">
      <c r="A58" s="729" t="s">
        <v>2212</v>
      </c>
      <c r="B58" s="730" t="s">
        <v>2199</v>
      </c>
      <c r="C58" s="731">
        <v>4315.9660499999982</v>
      </c>
      <c r="D58" s="731">
        <v>4076.2018800000001</v>
      </c>
      <c r="E58" s="731"/>
      <c r="F58" s="731">
        <v>3809.7675999999992</v>
      </c>
      <c r="G58" s="731">
        <v>4167</v>
      </c>
      <c r="H58" s="731">
        <v>-357.23240000000078</v>
      </c>
      <c r="I58" s="732">
        <v>0.9142710823134147</v>
      </c>
      <c r="J58" s="733" t="s">
        <v>1</v>
      </c>
    </row>
    <row r="59" spans="1:10" ht="14.4" customHeight="1" x14ac:dyDescent="0.3">
      <c r="A59" s="729" t="s">
        <v>2212</v>
      </c>
      <c r="B59" s="730" t="s">
        <v>2200</v>
      </c>
      <c r="C59" s="731">
        <v>96.029339999999976</v>
      </c>
      <c r="D59" s="731">
        <v>102.97549000000002</v>
      </c>
      <c r="E59" s="731"/>
      <c r="F59" s="731">
        <v>107.42834000000001</v>
      </c>
      <c r="G59" s="731">
        <v>130</v>
      </c>
      <c r="H59" s="731">
        <v>-22.571659999999994</v>
      </c>
      <c r="I59" s="732">
        <v>0.82637184615384618</v>
      </c>
      <c r="J59" s="733" t="s">
        <v>1</v>
      </c>
    </row>
    <row r="60" spans="1:10" ht="14.4" customHeight="1" x14ac:dyDescent="0.3">
      <c r="A60" s="729" t="s">
        <v>2212</v>
      </c>
      <c r="B60" s="730" t="s">
        <v>2204</v>
      </c>
      <c r="C60" s="731">
        <v>387.28604000000007</v>
      </c>
      <c r="D60" s="731">
        <v>400.27906000000007</v>
      </c>
      <c r="E60" s="731"/>
      <c r="F60" s="731">
        <v>563.29018000000019</v>
      </c>
      <c r="G60" s="731">
        <v>353</v>
      </c>
      <c r="H60" s="731">
        <v>210.29018000000019</v>
      </c>
      <c r="I60" s="732">
        <v>1.5957228895184141</v>
      </c>
      <c r="J60" s="733" t="s">
        <v>1</v>
      </c>
    </row>
    <row r="61" spans="1:10" ht="14.4" customHeight="1" x14ac:dyDescent="0.3">
      <c r="A61" s="729" t="s">
        <v>2212</v>
      </c>
      <c r="B61" s="730" t="s">
        <v>2206</v>
      </c>
      <c r="C61" s="731">
        <v>0</v>
      </c>
      <c r="D61" s="731">
        <v>22.940020000000001</v>
      </c>
      <c r="E61" s="731"/>
      <c r="F61" s="731">
        <v>11.62851</v>
      </c>
      <c r="G61" s="731">
        <v>23</v>
      </c>
      <c r="H61" s="731">
        <v>-11.37149</v>
      </c>
      <c r="I61" s="732">
        <v>0.50558739130434782</v>
      </c>
      <c r="J61" s="733" t="s">
        <v>1</v>
      </c>
    </row>
    <row r="62" spans="1:10" ht="14.4" customHeight="1" x14ac:dyDescent="0.3">
      <c r="A62" s="729" t="s">
        <v>2212</v>
      </c>
      <c r="B62" s="730" t="s">
        <v>2207</v>
      </c>
      <c r="C62" s="731">
        <v>0</v>
      </c>
      <c r="D62" s="731">
        <v>0</v>
      </c>
      <c r="E62" s="731"/>
      <c r="F62" s="731">
        <v>8.90076</v>
      </c>
      <c r="G62" s="731">
        <v>0</v>
      </c>
      <c r="H62" s="731">
        <v>8.90076</v>
      </c>
      <c r="I62" s="732" t="s">
        <v>579</v>
      </c>
      <c r="J62" s="733" t="s">
        <v>1</v>
      </c>
    </row>
    <row r="63" spans="1:10" ht="14.4" customHeight="1" x14ac:dyDescent="0.3">
      <c r="A63" s="729" t="s">
        <v>2212</v>
      </c>
      <c r="B63" s="730" t="s">
        <v>2211</v>
      </c>
      <c r="C63" s="731">
        <v>47.535910000000001</v>
      </c>
      <c r="D63" s="731">
        <v>129.79348999999999</v>
      </c>
      <c r="E63" s="731"/>
      <c r="F63" s="731">
        <v>90.715499999999992</v>
      </c>
      <c r="G63" s="731">
        <v>73</v>
      </c>
      <c r="H63" s="731">
        <v>17.715499999999992</v>
      </c>
      <c r="I63" s="732">
        <v>1.2426780821917807</v>
      </c>
      <c r="J63" s="733" t="s">
        <v>1</v>
      </c>
    </row>
    <row r="64" spans="1:10" ht="14.4" customHeight="1" x14ac:dyDescent="0.3">
      <c r="A64" s="729" t="s">
        <v>2212</v>
      </c>
      <c r="B64" s="730" t="s">
        <v>2214</v>
      </c>
      <c r="C64" s="731">
        <v>4782.6427399999975</v>
      </c>
      <c r="D64" s="731">
        <v>4626.4750400000003</v>
      </c>
      <c r="E64" s="731"/>
      <c r="F64" s="731">
        <v>4805.6156099999998</v>
      </c>
      <c r="G64" s="731">
        <v>4813</v>
      </c>
      <c r="H64" s="731">
        <v>-7.3843900000001668</v>
      </c>
      <c r="I64" s="732">
        <v>0.99846574070226468</v>
      </c>
      <c r="J64" s="733" t="s">
        <v>593</v>
      </c>
    </row>
    <row r="65" spans="1:10" ht="14.4" customHeight="1" x14ac:dyDescent="0.3">
      <c r="A65" s="729" t="s">
        <v>579</v>
      </c>
      <c r="B65" s="730" t="s">
        <v>579</v>
      </c>
      <c r="C65" s="731" t="s">
        <v>579</v>
      </c>
      <c r="D65" s="731" t="s">
        <v>579</v>
      </c>
      <c r="E65" s="731"/>
      <c r="F65" s="731" t="s">
        <v>579</v>
      </c>
      <c r="G65" s="731" t="s">
        <v>579</v>
      </c>
      <c r="H65" s="731" t="s">
        <v>579</v>
      </c>
      <c r="I65" s="732" t="s">
        <v>579</v>
      </c>
      <c r="J65" s="733" t="s">
        <v>594</v>
      </c>
    </row>
    <row r="66" spans="1:10" ht="14.4" customHeight="1" x14ac:dyDescent="0.3">
      <c r="A66" s="729" t="s">
        <v>577</v>
      </c>
      <c r="B66" s="730" t="s">
        <v>588</v>
      </c>
      <c r="C66" s="731">
        <v>5147.154529999998</v>
      </c>
      <c r="D66" s="731">
        <v>5022.23981</v>
      </c>
      <c r="E66" s="731"/>
      <c r="F66" s="731">
        <v>5136.4926599999999</v>
      </c>
      <c r="G66" s="731">
        <v>5273</v>
      </c>
      <c r="H66" s="731">
        <v>-136.50734000000011</v>
      </c>
      <c r="I66" s="732">
        <v>0.97411201593021046</v>
      </c>
      <c r="J66" s="733" t="s">
        <v>589</v>
      </c>
    </row>
  </sheetData>
  <mergeCells count="3">
    <mergeCell ref="A1:I1"/>
    <mergeCell ref="F3:I3"/>
    <mergeCell ref="C4:D4"/>
  </mergeCells>
  <conditionalFormatting sqref="F21 F67:F65537">
    <cfRule type="cellIs" dxfId="41" priority="18" stopIfTrue="1" operator="greaterThan">
      <formula>1</formula>
    </cfRule>
  </conditionalFormatting>
  <conditionalFormatting sqref="H5:H20">
    <cfRule type="expression" dxfId="40" priority="14">
      <formula>$H5&gt;0</formula>
    </cfRule>
  </conditionalFormatting>
  <conditionalFormatting sqref="I5:I20">
    <cfRule type="expression" dxfId="39" priority="15">
      <formula>$I5&gt;1</formula>
    </cfRule>
  </conditionalFormatting>
  <conditionalFormatting sqref="B5:B20">
    <cfRule type="expression" dxfId="38" priority="11">
      <formula>OR($J5="NS",$J5="SumaNS",$J5="Účet")</formula>
    </cfRule>
  </conditionalFormatting>
  <conditionalFormatting sqref="F5:I20 B5:D20">
    <cfRule type="expression" dxfId="37" priority="17">
      <formula>AND($J5&lt;&gt;"",$J5&lt;&gt;"mezeraKL")</formula>
    </cfRule>
  </conditionalFormatting>
  <conditionalFormatting sqref="B5:D20 F5:I20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5" priority="13">
      <formula>OR($J5="SumaNS",$J5="NS")</formula>
    </cfRule>
  </conditionalFormatting>
  <conditionalFormatting sqref="A5:A20">
    <cfRule type="expression" dxfId="34" priority="9">
      <formula>AND($J5&lt;&gt;"mezeraKL",$J5&lt;&gt;"")</formula>
    </cfRule>
  </conditionalFormatting>
  <conditionalFormatting sqref="A5:A20">
    <cfRule type="expression" dxfId="33" priority="10">
      <formula>AND($J5&lt;&gt;"",$J5&lt;&gt;"mezeraKL")</formula>
    </cfRule>
  </conditionalFormatting>
  <conditionalFormatting sqref="H22:H66">
    <cfRule type="expression" dxfId="32" priority="6">
      <formula>$H22&gt;0</formula>
    </cfRule>
  </conditionalFormatting>
  <conditionalFormatting sqref="A22:A66">
    <cfRule type="expression" dxfId="31" priority="5">
      <formula>AND($J22&lt;&gt;"mezeraKL",$J22&lt;&gt;"")</formula>
    </cfRule>
  </conditionalFormatting>
  <conditionalFormatting sqref="I22:I66">
    <cfRule type="expression" dxfId="30" priority="7">
      <formula>$I22&gt;1</formula>
    </cfRule>
  </conditionalFormatting>
  <conditionalFormatting sqref="B22:B66">
    <cfRule type="expression" dxfId="29" priority="4">
      <formula>OR($J22="NS",$J22="SumaNS",$J22="Účet")</formula>
    </cfRule>
  </conditionalFormatting>
  <conditionalFormatting sqref="A22:D66 F22:I66">
    <cfRule type="expression" dxfId="28" priority="8">
      <formula>AND($J22&lt;&gt;"",$J22&lt;&gt;"mezeraKL")</formula>
    </cfRule>
  </conditionalFormatting>
  <conditionalFormatting sqref="B22:D66 F22:I66">
    <cfRule type="expression" dxfId="27" priority="1">
      <formula>OR($J22="KL",$J22="SumaKL")</formula>
    </cfRule>
    <cfRule type="expression" priority="3" stopIfTrue="1">
      <formula>OR($J22="mezeraNS",$J22="mezeraKL")</formula>
    </cfRule>
  </conditionalFormatting>
  <conditionalFormatting sqref="B22:D66 F22:I66">
    <cfRule type="expression" dxfId="26" priority="2">
      <formula>OR($J22="SumaNS",$J22="NS")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00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4086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50.259860345192607</v>
      </c>
      <c r="J3" s="203">
        <f>SUBTOTAL(9,J5:J1048576)</f>
        <v>101426</v>
      </c>
      <c r="K3" s="204">
        <f>SUBTOTAL(9,K5:K1048576)</f>
        <v>5097656.5953715052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577</v>
      </c>
      <c r="B5" s="825" t="s">
        <v>578</v>
      </c>
      <c r="C5" s="828" t="s">
        <v>590</v>
      </c>
      <c r="D5" s="862" t="s">
        <v>591</v>
      </c>
      <c r="E5" s="828" t="s">
        <v>2215</v>
      </c>
      <c r="F5" s="862" t="s">
        <v>2216</v>
      </c>
      <c r="G5" s="828" t="s">
        <v>2217</v>
      </c>
      <c r="H5" s="828" t="s">
        <v>2218</v>
      </c>
      <c r="I5" s="225">
        <v>152.46000671386719</v>
      </c>
      <c r="J5" s="225">
        <v>1</v>
      </c>
      <c r="K5" s="848">
        <v>152.46000671386719</v>
      </c>
    </row>
    <row r="6" spans="1:11" ht="14.4" customHeight="1" x14ac:dyDescent="0.3">
      <c r="A6" s="831" t="s">
        <v>577</v>
      </c>
      <c r="B6" s="832" t="s">
        <v>578</v>
      </c>
      <c r="C6" s="835" t="s">
        <v>590</v>
      </c>
      <c r="D6" s="863" t="s">
        <v>591</v>
      </c>
      <c r="E6" s="835" t="s">
        <v>2219</v>
      </c>
      <c r="F6" s="863" t="s">
        <v>2220</v>
      </c>
      <c r="G6" s="835" t="s">
        <v>2221</v>
      </c>
      <c r="H6" s="835" t="s">
        <v>2222</v>
      </c>
      <c r="I6" s="849">
        <v>3.190000057220459</v>
      </c>
      <c r="J6" s="849">
        <v>75</v>
      </c>
      <c r="K6" s="850">
        <v>239.25</v>
      </c>
    </row>
    <row r="7" spans="1:11" ht="14.4" customHeight="1" x14ac:dyDescent="0.3">
      <c r="A7" s="831" t="s">
        <v>577</v>
      </c>
      <c r="B7" s="832" t="s">
        <v>578</v>
      </c>
      <c r="C7" s="835" t="s">
        <v>590</v>
      </c>
      <c r="D7" s="863" t="s">
        <v>591</v>
      </c>
      <c r="E7" s="835" t="s">
        <v>2223</v>
      </c>
      <c r="F7" s="863" t="s">
        <v>2224</v>
      </c>
      <c r="G7" s="835" t="s">
        <v>2225</v>
      </c>
      <c r="H7" s="835" t="s">
        <v>2226</v>
      </c>
      <c r="I7" s="849">
        <v>713.55999755859375</v>
      </c>
      <c r="J7" s="849">
        <v>15</v>
      </c>
      <c r="K7" s="850">
        <v>10703.39990234375</v>
      </c>
    </row>
    <row r="8" spans="1:11" ht="14.4" customHeight="1" x14ac:dyDescent="0.3">
      <c r="A8" s="831" t="s">
        <v>577</v>
      </c>
      <c r="B8" s="832" t="s">
        <v>578</v>
      </c>
      <c r="C8" s="835" t="s">
        <v>590</v>
      </c>
      <c r="D8" s="863" t="s">
        <v>591</v>
      </c>
      <c r="E8" s="835" t="s">
        <v>2223</v>
      </c>
      <c r="F8" s="863" t="s">
        <v>2224</v>
      </c>
      <c r="G8" s="835" t="s">
        <v>2227</v>
      </c>
      <c r="H8" s="835" t="s">
        <v>2228</v>
      </c>
      <c r="I8" s="849">
        <v>8.5900001525878906</v>
      </c>
      <c r="J8" s="849">
        <v>120</v>
      </c>
      <c r="K8" s="850">
        <v>1030.800048828125</v>
      </c>
    </row>
    <row r="9" spans="1:11" ht="14.4" customHeight="1" x14ac:dyDescent="0.3">
      <c r="A9" s="831" t="s">
        <v>577</v>
      </c>
      <c r="B9" s="832" t="s">
        <v>578</v>
      </c>
      <c r="C9" s="835" t="s">
        <v>590</v>
      </c>
      <c r="D9" s="863" t="s">
        <v>591</v>
      </c>
      <c r="E9" s="835" t="s">
        <v>2223</v>
      </c>
      <c r="F9" s="863" t="s">
        <v>2224</v>
      </c>
      <c r="G9" s="835" t="s">
        <v>2229</v>
      </c>
      <c r="H9" s="835" t="s">
        <v>2230</v>
      </c>
      <c r="I9" s="849">
        <v>0.87999999523162842</v>
      </c>
      <c r="J9" s="849">
        <v>2300</v>
      </c>
      <c r="K9" s="850">
        <v>2024</v>
      </c>
    </row>
    <row r="10" spans="1:11" ht="14.4" customHeight="1" x14ac:dyDescent="0.3">
      <c r="A10" s="831" t="s">
        <v>577</v>
      </c>
      <c r="B10" s="832" t="s">
        <v>578</v>
      </c>
      <c r="C10" s="835" t="s">
        <v>590</v>
      </c>
      <c r="D10" s="863" t="s">
        <v>591</v>
      </c>
      <c r="E10" s="835" t="s">
        <v>2223</v>
      </c>
      <c r="F10" s="863" t="s">
        <v>2224</v>
      </c>
      <c r="G10" s="835" t="s">
        <v>2231</v>
      </c>
      <c r="H10" s="835" t="s">
        <v>2232</v>
      </c>
      <c r="I10" s="849">
        <v>3.0149999856948853</v>
      </c>
      <c r="J10" s="849">
        <v>4600</v>
      </c>
      <c r="K10" s="850">
        <v>13864</v>
      </c>
    </row>
    <row r="11" spans="1:11" ht="14.4" customHeight="1" x14ac:dyDescent="0.3">
      <c r="A11" s="831" t="s">
        <v>577</v>
      </c>
      <c r="B11" s="832" t="s">
        <v>578</v>
      </c>
      <c r="C11" s="835" t="s">
        <v>590</v>
      </c>
      <c r="D11" s="863" t="s">
        <v>591</v>
      </c>
      <c r="E11" s="835" t="s">
        <v>2223</v>
      </c>
      <c r="F11" s="863" t="s">
        <v>2224</v>
      </c>
      <c r="G11" s="835" t="s">
        <v>2233</v>
      </c>
      <c r="H11" s="835" t="s">
        <v>2234</v>
      </c>
      <c r="I11" s="849">
        <v>1.1699999570846558</v>
      </c>
      <c r="J11" s="849">
        <v>2200</v>
      </c>
      <c r="K11" s="850">
        <v>2574</v>
      </c>
    </row>
    <row r="12" spans="1:11" ht="14.4" customHeight="1" x14ac:dyDescent="0.3">
      <c r="A12" s="831" t="s">
        <v>577</v>
      </c>
      <c r="B12" s="832" t="s">
        <v>578</v>
      </c>
      <c r="C12" s="835" t="s">
        <v>590</v>
      </c>
      <c r="D12" s="863" t="s">
        <v>591</v>
      </c>
      <c r="E12" s="835" t="s">
        <v>2223</v>
      </c>
      <c r="F12" s="863" t="s">
        <v>2224</v>
      </c>
      <c r="G12" s="835" t="s">
        <v>2235</v>
      </c>
      <c r="H12" s="835" t="s">
        <v>2236</v>
      </c>
      <c r="I12" s="849">
        <v>790.8800048828125</v>
      </c>
      <c r="J12" s="849">
        <v>1</v>
      </c>
      <c r="K12" s="850">
        <v>790.8800048828125</v>
      </c>
    </row>
    <row r="13" spans="1:11" ht="14.4" customHeight="1" x14ac:dyDescent="0.3">
      <c r="A13" s="831" t="s">
        <v>577</v>
      </c>
      <c r="B13" s="832" t="s">
        <v>578</v>
      </c>
      <c r="C13" s="835" t="s">
        <v>590</v>
      </c>
      <c r="D13" s="863" t="s">
        <v>591</v>
      </c>
      <c r="E13" s="835" t="s">
        <v>2223</v>
      </c>
      <c r="F13" s="863" t="s">
        <v>2224</v>
      </c>
      <c r="G13" s="835" t="s">
        <v>2237</v>
      </c>
      <c r="H13" s="835" t="s">
        <v>2238</v>
      </c>
      <c r="I13" s="849">
        <v>355.35000610351562</v>
      </c>
      <c r="J13" s="849">
        <v>1</v>
      </c>
      <c r="K13" s="850">
        <v>355.35000610351562</v>
      </c>
    </row>
    <row r="14" spans="1:11" ht="14.4" customHeight="1" x14ac:dyDescent="0.3">
      <c r="A14" s="831" t="s">
        <v>577</v>
      </c>
      <c r="B14" s="832" t="s">
        <v>578</v>
      </c>
      <c r="C14" s="835" t="s">
        <v>590</v>
      </c>
      <c r="D14" s="863" t="s">
        <v>591</v>
      </c>
      <c r="E14" s="835" t="s">
        <v>2223</v>
      </c>
      <c r="F14" s="863" t="s">
        <v>2224</v>
      </c>
      <c r="G14" s="835" t="s">
        <v>2239</v>
      </c>
      <c r="H14" s="835" t="s">
        <v>2240</v>
      </c>
      <c r="I14" s="849">
        <v>22.149999618530273</v>
      </c>
      <c r="J14" s="849">
        <v>150</v>
      </c>
      <c r="K14" s="850">
        <v>3322.5</v>
      </c>
    </row>
    <row r="15" spans="1:11" ht="14.4" customHeight="1" x14ac:dyDescent="0.3">
      <c r="A15" s="831" t="s">
        <v>577</v>
      </c>
      <c r="B15" s="832" t="s">
        <v>578</v>
      </c>
      <c r="C15" s="835" t="s">
        <v>590</v>
      </c>
      <c r="D15" s="863" t="s">
        <v>591</v>
      </c>
      <c r="E15" s="835" t="s">
        <v>2223</v>
      </c>
      <c r="F15" s="863" t="s">
        <v>2224</v>
      </c>
      <c r="G15" s="835" t="s">
        <v>2241</v>
      </c>
      <c r="H15" s="835" t="s">
        <v>2242</v>
      </c>
      <c r="I15" s="849">
        <v>30.175000190734863</v>
      </c>
      <c r="J15" s="849">
        <v>150</v>
      </c>
      <c r="K15" s="850">
        <v>4526.25</v>
      </c>
    </row>
    <row r="16" spans="1:11" ht="14.4" customHeight="1" x14ac:dyDescent="0.3">
      <c r="A16" s="831" t="s">
        <v>577</v>
      </c>
      <c r="B16" s="832" t="s">
        <v>578</v>
      </c>
      <c r="C16" s="835" t="s">
        <v>590</v>
      </c>
      <c r="D16" s="863" t="s">
        <v>591</v>
      </c>
      <c r="E16" s="835" t="s">
        <v>2223</v>
      </c>
      <c r="F16" s="863" t="s">
        <v>2224</v>
      </c>
      <c r="G16" s="835" t="s">
        <v>2243</v>
      </c>
      <c r="H16" s="835" t="s">
        <v>2244</v>
      </c>
      <c r="I16" s="849">
        <v>233.80000305175781</v>
      </c>
      <c r="J16" s="849">
        <v>5</v>
      </c>
      <c r="K16" s="850">
        <v>1168.97998046875</v>
      </c>
    </row>
    <row r="17" spans="1:11" ht="14.4" customHeight="1" x14ac:dyDescent="0.3">
      <c r="A17" s="831" t="s">
        <v>577</v>
      </c>
      <c r="B17" s="832" t="s">
        <v>578</v>
      </c>
      <c r="C17" s="835" t="s">
        <v>590</v>
      </c>
      <c r="D17" s="863" t="s">
        <v>591</v>
      </c>
      <c r="E17" s="835" t="s">
        <v>2223</v>
      </c>
      <c r="F17" s="863" t="s">
        <v>2224</v>
      </c>
      <c r="G17" s="835" t="s">
        <v>2245</v>
      </c>
      <c r="H17" s="835" t="s">
        <v>2246</v>
      </c>
      <c r="I17" s="849">
        <v>139.1724967956543</v>
      </c>
      <c r="J17" s="849">
        <v>46</v>
      </c>
      <c r="K17" s="850">
        <v>6401.969970703125</v>
      </c>
    </row>
    <row r="18" spans="1:11" ht="14.4" customHeight="1" x14ac:dyDescent="0.3">
      <c r="A18" s="831" t="s">
        <v>577</v>
      </c>
      <c r="B18" s="832" t="s">
        <v>578</v>
      </c>
      <c r="C18" s="835" t="s">
        <v>590</v>
      </c>
      <c r="D18" s="863" t="s">
        <v>591</v>
      </c>
      <c r="E18" s="835" t="s">
        <v>2223</v>
      </c>
      <c r="F18" s="863" t="s">
        <v>2224</v>
      </c>
      <c r="G18" s="835" t="s">
        <v>2247</v>
      </c>
      <c r="H18" s="835" t="s">
        <v>2248</v>
      </c>
      <c r="I18" s="849">
        <v>1.3799999952316284</v>
      </c>
      <c r="J18" s="849">
        <v>400</v>
      </c>
      <c r="K18" s="850">
        <v>552</v>
      </c>
    </row>
    <row r="19" spans="1:11" ht="14.4" customHeight="1" x14ac:dyDescent="0.3">
      <c r="A19" s="831" t="s">
        <v>577</v>
      </c>
      <c r="B19" s="832" t="s">
        <v>578</v>
      </c>
      <c r="C19" s="835" t="s">
        <v>590</v>
      </c>
      <c r="D19" s="863" t="s">
        <v>591</v>
      </c>
      <c r="E19" s="835" t="s">
        <v>2223</v>
      </c>
      <c r="F19" s="863" t="s">
        <v>2224</v>
      </c>
      <c r="G19" s="835" t="s">
        <v>2249</v>
      </c>
      <c r="H19" s="835" t="s">
        <v>2250</v>
      </c>
      <c r="I19" s="849">
        <v>0.85750001668930054</v>
      </c>
      <c r="J19" s="849">
        <v>800</v>
      </c>
      <c r="K19" s="850">
        <v>685</v>
      </c>
    </row>
    <row r="20" spans="1:11" ht="14.4" customHeight="1" x14ac:dyDescent="0.3">
      <c r="A20" s="831" t="s">
        <v>577</v>
      </c>
      <c r="B20" s="832" t="s">
        <v>578</v>
      </c>
      <c r="C20" s="835" t="s">
        <v>590</v>
      </c>
      <c r="D20" s="863" t="s">
        <v>591</v>
      </c>
      <c r="E20" s="835" t="s">
        <v>2223</v>
      </c>
      <c r="F20" s="863" t="s">
        <v>2224</v>
      </c>
      <c r="G20" s="835" t="s">
        <v>2251</v>
      </c>
      <c r="H20" s="835" t="s">
        <v>2252</v>
      </c>
      <c r="I20" s="849">
        <v>1.5174999833106995</v>
      </c>
      <c r="J20" s="849">
        <v>400</v>
      </c>
      <c r="K20" s="850">
        <v>606.5</v>
      </c>
    </row>
    <row r="21" spans="1:11" ht="14.4" customHeight="1" x14ac:dyDescent="0.3">
      <c r="A21" s="831" t="s">
        <v>577</v>
      </c>
      <c r="B21" s="832" t="s">
        <v>578</v>
      </c>
      <c r="C21" s="835" t="s">
        <v>590</v>
      </c>
      <c r="D21" s="863" t="s">
        <v>591</v>
      </c>
      <c r="E21" s="835" t="s">
        <v>2223</v>
      </c>
      <c r="F21" s="863" t="s">
        <v>2224</v>
      </c>
      <c r="G21" s="835" t="s">
        <v>2253</v>
      </c>
      <c r="H21" s="835" t="s">
        <v>2254</v>
      </c>
      <c r="I21" s="849">
        <v>3.3633332252502441</v>
      </c>
      <c r="J21" s="849">
        <v>250</v>
      </c>
      <c r="K21" s="850">
        <v>840.5</v>
      </c>
    </row>
    <row r="22" spans="1:11" ht="14.4" customHeight="1" x14ac:dyDescent="0.3">
      <c r="A22" s="831" t="s">
        <v>577</v>
      </c>
      <c r="B22" s="832" t="s">
        <v>578</v>
      </c>
      <c r="C22" s="835" t="s">
        <v>590</v>
      </c>
      <c r="D22" s="863" t="s">
        <v>591</v>
      </c>
      <c r="E22" s="835" t="s">
        <v>2223</v>
      </c>
      <c r="F22" s="863" t="s">
        <v>2224</v>
      </c>
      <c r="G22" s="835" t="s">
        <v>2255</v>
      </c>
      <c r="H22" s="835" t="s">
        <v>2256</v>
      </c>
      <c r="I22" s="849">
        <v>46</v>
      </c>
      <c r="J22" s="849">
        <v>2</v>
      </c>
      <c r="K22" s="850">
        <v>92</v>
      </c>
    </row>
    <row r="23" spans="1:11" ht="14.4" customHeight="1" x14ac:dyDescent="0.3">
      <c r="A23" s="831" t="s">
        <v>577</v>
      </c>
      <c r="B23" s="832" t="s">
        <v>578</v>
      </c>
      <c r="C23" s="835" t="s">
        <v>590</v>
      </c>
      <c r="D23" s="863" t="s">
        <v>591</v>
      </c>
      <c r="E23" s="835" t="s">
        <v>2223</v>
      </c>
      <c r="F23" s="863" t="s">
        <v>2224</v>
      </c>
      <c r="G23" s="835" t="s">
        <v>2257</v>
      </c>
      <c r="H23" s="835" t="s">
        <v>2258</v>
      </c>
      <c r="I23" s="849">
        <v>8.3999996185302734</v>
      </c>
      <c r="J23" s="849">
        <v>48</v>
      </c>
      <c r="K23" s="850">
        <v>403.20001220703125</v>
      </c>
    </row>
    <row r="24" spans="1:11" ht="14.4" customHeight="1" x14ac:dyDescent="0.3">
      <c r="A24" s="831" t="s">
        <v>577</v>
      </c>
      <c r="B24" s="832" t="s">
        <v>578</v>
      </c>
      <c r="C24" s="835" t="s">
        <v>590</v>
      </c>
      <c r="D24" s="863" t="s">
        <v>591</v>
      </c>
      <c r="E24" s="835" t="s">
        <v>2223</v>
      </c>
      <c r="F24" s="863" t="s">
        <v>2224</v>
      </c>
      <c r="G24" s="835" t="s">
        <v>2259</v>
      </c>
      <c r="H24" s="835" t="s">
        <v>2260</v>
      </c>
      <c r="I24" s="849">
        <v>8.5799999237060547</v>
      </c>
      <c r="J24" s="849">
        <v>48</v>
      </c>
      <c r="K24" s="850">
        <v>411.83999633789062</v>
      </c>
    </row>
    <row r="25" spans="1:11" ht="14.4" customHeight="1" x14ac:dyDescent="0.3">
      <c r="A25" s="831" t="s">
        <v>577</v>
      </c>
      <c r="B25" s="832" t="s">
        <v>578</v>
      </c>
      <c r="C25" s="835" t="s">
        <v>590</v>
      </c>
      <c r="D25" s="863" t="s">
        <v>591</v>
      </c>
      <c r="E25" s="835" t="s">
        <v>2223</v>
      </c>
      <c r="F25" s="863" t="s">
        <v>2224</v>
      </c>
      <c r="G25" s="835" t="s">
        <v>2261</v>
      </c>
      <c r="H25" s="835" t="s">
        <v>2262</v>
      </c>
      <c r="I25" s="849">
        <v>2.5099999904632568</v>
      </c>
      <c r="J25" s="849">
        <v>80</v>
      </c>
      <c r="K25" s="850">
        <v>200.80000305175781</v>
      </c>
    </row>
    <row r="26" spans="1:11" ht="14.4" customHeight="1" x14ac:dyDescent="0.3">
      <c r="A26" s="831" t="s">
        <v>577</v>
      </c>
      <c r="B26" s="832" t="s">
        <v>578</v>
      </c>
      <c r="C26" s="835" t="s">
        <v>590</v>
      </c>
      <c r="D26" s="863" t="s">
        <v>591</v>
      </c>
      <c r="E26" s="835" t="s">
        <v>2223</v>
      </c>
      <c r="F26" s="863" t="s">
        <v>2224</v>
      </c>
      <c r="G26" s="835" t="s">
        <v>2263</v>
      </c>
      <c r="H26" s="835" t="s">
        <v>2264</v>
      </c>
      <c r="I26" s="849">
        <v>3.2649999856948853</v>
      </c>
      <c r="J26" s="849">
        <v>180</v>
      </c>
      <c r="K26" s="850">
        <v>587.60000610351562</v>
      </c>
    </row>
    <row r="27" spans="1:11" ht="14.4" customHeight="1" x14ac:dyDescent="0.3">
      <c r="A27" s="831" t="s">
        <v>577</v>
      </c>
      <c r="B27" s="832" t="s">
        <v>578</v>
      </c>
      <c r="C27" s="835" t="s">
        <v>590</v>
      </c>
      <c r="D27" s="863" t="s">
        <v>591</v>
      </c>
      <c r="E27" s="835" t="s">
        <v>2223</v>
      </c>
      <c r="F27" s="863" t="s">
        <v>2224</v>
      </c>
      <c r="G27" s="835" t="s">
        <v>2265</v>
      </c>
      <c r="H27" s="835" t="s">
        <v>2266</v>
      </c>
      <c r="I27" s="849">
        <v>3.9633333683013916</v>
      </c>
      <c r="J27" s="849">
        <v>300</v>
      </c>
      <c r="K27" s="850">
        <v>1189</v>
      </c>
    </row>
    <row r="28" spans="1:11" ht="14.4" customHeight="1" x14ac:dyDescent="0.3">
      <c r="A28" s="831" t="s">
        <v>577</v>
      </c>
      <c r="B28" s="832" t="s">
        <v>578</v>
      </c>
      <c r="C28" s="835" t="s">
        <v>590</v>
      </c>
      <c r="D28" s="863" t="s">
        <v>591</v>
      </c>
      <c r="E28" s="835" t="s">
        <v>2223</v>
      </c>
      <c r="F28" s="863" t="s">
        <v>2224</v>
      </c>
      <c r="G28" s="835" t="s">
        <v>2267</v>
      </c>
      <c r="H28" s="835" t="s">
        <v>2268</v>
      </c>
      <c r="I28" s="849">
        <v>4.4833332697550459</v>
      </c>
      <c r="J28" s="849">
        <v>220</v>
      </c>
      <c r="K28" s="850">
        <v>986.39999389648437</v>
      </c>
    </row>
    <row r="29" spans="1:11" ht="14.4" customHeight="1" x14ac:dyDescent="0.3">
      <c r="A29" s="831" t="s">
        <v>577</v>
      </c>
      <c r="B29" s="832" t="s">
        <v>578</v>
      </c>
      <c r="C29" s="835" t="s">
        <v>590</v>
      </c>
      <c r="D29" s="863" t="s">
        <v>591</v>
      </c>
      <c r="E29" s="835" t="s">
        <v>2223</v>
      </c>
      <c r="F29" s="863" t="s">
        <v>2224</v>
      </c>
      <c r="G29" s="835" t="s">
        <v>2269</v>
      </c>
      <c r="H29" s="835" t="s">
        <v>2270</v>
      </c>
      <c r="I29" s="849">
        <v>6.929999828338623</v>
      </c>
      <c r="J29" s="849">
        <v>2</v>
      </c>
      <c r="K29" s="850">
        <v>13.850000381469727</v>
      </c>
    </row>
    <row r="30" spans="1:11" ht="14.4" customHeight="1" x14ac:dyDescent="0.3">
      <c r="A30" s="831" t="s">
        <v>577</v>
      </c>
      <c r="B30" s="832" t="s">
        <v>578</v>
      </c>
      <c r="C30" s="835" t="s">
        <v>590</v>
      </c>
      <c r="D30" s="863" t="s">
        <v>591</v>
      </c>
      <c r="E30" s="835" t="s">
        <v>2223</v>
      </c>
      <c r="F30" s="863" t="s">
        <v>2224</v>
      </c>
      <c r="G30" s="835" t="s">
        <v>2271</v>
      </c>
      <c r="H30" s="835" t="s">
        <v>2272</v>
      </c>
      <c r="I30" s="849">
        <v>8.1700000762939453</v>
      </c>
      <c r="J30" s="849">
        <v>2</v>
      </c>
      <c r="K30" s="850">
        <v>16.340000152587891</v>
      </c>
    </row>
    <row r="31" spans="1:11" ht="14.4" customHeight="1" x14ac:dyDescent="0.3">
      <c r="A31" s="831" t="s">
        <v>577</v>
      </c>
      <c r="B31" s="832" t="s">
        <v>578</v>
      </c>
      <c r="C31" s="835" t="s">
        <v>590</v>
      </c>
      <c r="D31" s="863" t="s">
        <v>591</v>
      </c>
      <c r="E31" s="835" t="s">
        <v>2223</v>
      </c>
      <c r="F31" s="863" t="s">
        <v>2224</v>
      </c>
      <c r="G31" s="835" t="s">
        <v>2273</v>
      </c>
      <c r="H31" s="835" t="s">
        <v>2274</v>
      </c>
      <c r="I31" s="849">
        <v>9.380000114440918</v>
      </c>
      <c r="J31" s="849">
        <v>1</v>
      </c>
      <c r="K31" s="850">
        <v>9.380000114440918</v>
      </c>
    </row>
    <row r="32" spans="1:11" ht="14.4" customHeight="1" x14ac:dyDescent="0.3">
      <c r="A32" s="831" t="s">
        <v>577</v>
      </c>
      <c r="B32" s="832" t="s">
        <v>578</v>
      </c>
      <c r="C32" s="835" t="s">
        <v>590</v>
      </c>
      <c r="D32" s="863" t="s">
        <v>591</v>
      </c>
      <c r="E32" s="835" t="s">
        <v>2223</v>
      </c>
      <c r="F32" s="863" t="s">
        <v>2224</v>
      </c>
      <c r="G32" s="835" t="s">
        <v>2275</v>
      </c>
      <c r="H32" s="835" t="s">
        <v>2276</v>
      </c>
      <c r="I32" s="849">
        <v>72.220001220703125</v>
      </c>
      <c r="J32" s="849">
        <v>1</v>
      </c>
      <c r="K32" s="850">
        <v>72.220001220703125</v>
      </c>
    </row>
    <row r="33" spans="1:11" ht="14.4" customHeight="1" x14ac:dyDescent="0.3">
      <c r="A33" s="831" t="s">
        <v>577</v>
      </c>
      <c r="B33" s="832" t="s">
        <v>578</v>
      </c>
      <c r="C33" s="835" t="s">
        <v>590</v>
      </c>
      <c r="D33" s="863" t="s">
        <v>591</v>
      </c>
      <c r="E33" s="835" t="s">
        <v>2223</v>
      </c>
      <c r="F33" s="863" t="s">
        <v>2224</v>
      </c>
      <c r="G33" s="835" t="s">
        <v>2277</v>
      </c>
      <c r="H33" s="835" t="s">
        <v>2278</v>
      </c>
      <c r="I33" s="849">
        <v>17.620000839233398</v>
      </c>
      <c r="J33" s="849">
        <v>1</v>
      </c>
      <c r="K33" s="850">
        <v>17.620000839233398</v>
      </c>
    </row>
    <row r="34" spans="1:11" ht="14.4" customHeight="1" x14ac:dyDescent="0.3">
      <c r="A34" s="831" t="s">
        <v>577</v>
      </c>
      <c r="B34" s="832" t="s">
        <v>578</v>
      </c>
      <c r="C34" s="835" t="s">
        <v>590</v>
      </c>
      <c r="D34" s="863" t="s">
        <v>591</v>
      </c>
      <c r="E34" s="835" t="s">
        <v>2223</v>
      </c>
      <c r="F34" s="863" t="s">
        <v>2224</v>
      </c>
      <c r="G34" s="835" t="s">
        <v>2279</v>
      </c>
      <c r="H34" s="835" t="s">
        <v>2280</v>
      </c>
      <c r="I34" s="849">
        <v>22.309999465942383</v>
      </c>
      <c r="J34" s="849">
        <v>1</v>
      </c>
      <c r="K34" s="850">
        <v>22.309999465942383</v>
      </c>
    </row>
    <row r="35" spans="1:11" ht="14.4" customHeight="1" x14ac:dyDescent="0.3">
      <c r="A35" s="831" t="s">
        <v>577</v>
      </c>
      <c r="B35" s="832" t="s">
        <v>578</v>
      </c>
      <c r="C35" s="835" t="s">
        <v>590</v>
      </c>
      <c r="D35" s="863" t="s">
        <v>591</v>
      </c>
      <c r="E35" s="835" t="s">
        <v>2223</v>
      </c>
      <c r="F35" s="863" t="s">
        <v>2224</v>
      </c>
      <c r="G35" s="835" t="s">
        <v>2281</v>
      </c>
      <c r="H35" s="835" t="s">
        <v>2282</v>
      </c>
      <c r="I35" s="849">
        <v>685.052490234375</v>
      </c>
      <c r="J35" s="849">
        <v>29</v>
      </c>
      <c r="K35" s="850">
        <v>19866.52978515625</v>
      </c>
    </row>
    <row r="36" spans="1:11" ht="14.4" customHeight="1" x14ac:dyDescent="0.3">
      <c r="A36" s="831" t="s">
        <v>577</v>
      </c>
      <c r="B36" s="832" t="s">
        <v>578</v>
      </c>
      <c r="C36" s="835" t="s">
        <v>590</v>
      </c>
      <c r="D36" s="863" t="s">
        <v>591</v>
      </c>
      <c r="E36" s="835" t="s">
        <v>2223</v>
      </c>
      <c r="F36" s="863" t="s">
        <v>2224</v>
      </c>
      <c r="G36" s="835" t="s">
        <v>2283</v>
      </c>
      <c r="H36" s="835" t="s">
        <v>2284</v>
      </c>
      <c r="I36" s="849">
        <v>899.84002685546875</v>
      </c>
      <c r="J36" s="849">
        <v>5</v>
      </c>
      <c r="K36" s="850">
        <v>4499.2001953125</v>
      </c>
    </row>
    <row r="37" spans="1:11" ht="14.4" customHeight="1" x14ac:dyDescent="0.3">
      <c r="A37" s="831" t="s">
        <v>577</v>
      </c>
      <c r="B37" s="832" t="s">
        <v>578</v>
      </c>
      <c r="C37" s="835" t="s">
        <v>590</v>
      </c>
      <c r="D37" s="863" t="s">
        <v>591</v>
      </c>
      <c r="E37" s="835" t="s">
        <v>2223</v>
      </c>
      <c r="F37" s="863" t="s">
        <v>2224</v>
      </c>
      <c r="G37" s="835" t="s">
        <v>2285</v>
      </c>
      <c r="H37" s="835" t="s">
        <v>2286</v>
      </c>
      <c r="I37" s="849">
        <v>1083.8900146484375</v>
      </c>
      <c r="J37" s="849">
        <v>4</v>
      </c>
      <c r="K37" s="850">
        <v>4335.56005859375</v>
      </c>
    </row>
    <row r="38" spans="1:11" ht="14.4" customHeight="1" x14ac:dyDescent="0.3">
      <c r="A38" s="831" t="s">
        <v>577</v>
      </c>
      <c r="B38" s="832" t="s">
        <v>578</v>
      </c>
      <c r="C38" s="835" t="s">
        <v>590</v>
      </c>
      <c r="D38" s="863" t="s">
        <v>591</v>
      </c>
      <c r="E38" s="835" t="s">
        <v>2223</v>
      </c>
      <c r="F38" s="863" t="s">
        <v>2224</v>
      </c>
      <c r="G38" s="835" t="s">
        <v>2287</v>
      </c>
      <c r="H38" s="835" t="s">
        <v>2288</v>
      </c>
      <c r="I38" s="849">
        <v>39.102499008178711</v>
      </c>
      <c r="J38" s="849">
        <v>50</v>
      </c>
      <c r="K38" s="850">
        <v>1955.1800231933594</v>
      </c>
    </row>
    <row r="39" spans="1:11" ht="14.4" customHeight="1" x14ac:dyDescent="0.3">
      <c r="A39" s="831" t="s">
        <v>577</v>
      </c>
      <c r="B39" s="832" t="s">
        <v>578</v>
      </c>
      <c r="C39" s="835" t="s">
        <v>590</v>
      </c>
      <c r="D39" s="863" t="s">
        <v>591</v>
      </c>
      <c r="E39" s="835" t="s">
        <v>2223</v>
      </c>
      <c r="F39" s="863" t="s">
        <v>2224</v>
      </c>
      <c r="G39" s="835" t="s">
        <v>2289</v>
      </c>
      <c r="H39" s="835" t="s">
        <v>2290</v>
      </c>
      <c r="I39" s="849">
        <v>5.6399998664855957</v>
      </c>
      <c r="J39" s="849">
        <v>25</v>
      </c>
      <c r="K39" s="850">
        <v>141</v>
      </c>
    </row>
    <row r="40" spans="1:11" ht="14.4" customHeight="1" x14ac:dyDescent="0.3">
      <c r="A40" s="831" t="s">
        <v>577</v>
      </c>
      <c r="B40" s="832" t="s">
        <v>578</v>
      </c>
      <c r="C40" s="835" t="s">
        <v>590</v>
      </c>
      <c r="D40" s="863" t="s">
        <v>591</v>
      </c>
      <c r="E40" s="835" t="s">
        <v>2223</v>
      </c>
      <c r="F40" s="863" t="s">
        <v>2224</v>
      </c>
      <c r="G40" s="835" t="s">
        <v>2289</v>
      </c>
      <c r="H40" s="835" t="s">
        <v>2291</v>
      </c>
      <c r="I40" s="849">
        <v>5.6349999904632568</v>
      </c>
      <c r="J40" s="849">
        <v>61</v>
      </c>
      <c r="K40" s="850">
        <v>343.43998765945435</v>
      </c>
    </row>
    <row r="41" spans="1:11" ht="14.4" customHeight="1" x14ac:dyDescent="0.3">
      <c r="A41" s="831" t="s">
        <v>577</v>
      </c>
      <c r="B41" s="832" t="s">
        <v>578</v>
      </c>
      <c r="C41" s="835" t="s">
        <v>590</v>
      </c>
      <c r="D41" s="863" t="s">
        <v>591</v>
      </c>
      <c r="E41" s="835" t="s">
        <v>2223</v>
      </c>
      <c r="F41" s="863" t="s">
        <v>2224</v>
      </c>
      <c r="G41" s="835" t="s">
        <v>2292</v>
      </c>
      <c r="H41" s="835" t="s">
        <v>2293</v>
      </c>
      <c r="I41" s="849">
        <v>10.119999885559082</v>
      </c>
      <c r="J41" s="849">
        <v>36</v>
      </c>
      <c r="K41" s="850">
        <v>364.32000732421875</v>
      </c>
    </row>
    <row r="42" spans="1:11" ht="14.4" customHeight="1" x14ac:dyDescent="0.3">
      <c r="A42" s="831" t="s">
        <v>577</v>
      </c>
      <c r="B42" s="832" t="s">
        <v>578</v>
      </c>
      <c r="C42" s="835" t="s">
        <v>590</v>
      </c>
      <c r="D42" s="863" t="s">
        <v>591</v>
      </c>
      <c r="E42" s="835" t="s">
        <v>2223</v>
      </c>
      <c r="F42" s="863" t="s">
        <v>2224</v>
      </c>
      <c r="G42" s="835" t="s">
        <v>2294</v>
      </c>
      <c r="H42" s="835" t="s">
        <v>2295</v>
      </c>
      <c r="I42" s="849">
        <v>0.67000001668930054</v>
      </c>
      <c r="J42" s="849">
        <v>2000</v>
      </c>
      <c r="K42" s="850">
        <v>1340</v>
      </c>
    </row>
    <row r="43" spans="1:11" ht="14.4" customHeight="1" x14ac:dyDescent="0.3">
      <c r="A43" s="831" t="s">
        <v>577</v>
      </c>
      <c r="B43" s="832" t="s">
        <v>578</v>
      </c>
      <c r="C43" s="835" t="s">
        <v>590</v>
      </c>
      <c r="D43" s="863" t="s">
        <v>591</v>
      </c>
      <c r="E43" s="835" t="s">
        <v>2223</v>
      </c>
      <c r="F43" s="863" t="s">
        <v>2224</v>
      </c>
      <c r="G43" s="835" t="s">
        <v>2296</v>
      </c>
      <c r="H43" s="835" t="s">
        <v>2297</v>
      </c>
      <c r="I43" s="849">
        <v>27.877499580383301</v>
      </c>
      <c r="J43" s="849">
        <v>16</v>
      </c>
      <c r="K43" s="850">
        <v>446.03999328613281</v>
      </c>
    </row>
    <row r="44" spans="1:11" ht="14.4" customHeight="1" x14ac:dyDescent="0.3">
      <c r="A44" s="831" t="s">
        <v>577</v>
      </c>
      <c r="B44" s="832" t="s">
        <v>578</v>
      </c>
      <c r="C44" s="835" t="s">
        <v>590</v>
      </c>
      <c r="D44" s="863" t="s">
        <v>591</v>
      </c>
      <c r="E44" s="835" t="s">
        <v>2223</v>
      </c>
      <c r="F44" s="863" t="s">
        <v>2224</v>
      </c>
      <c r="G44" s="835" t="s">
        <v>2298</v>
      </c>
      <c r="H44" s="835" t="s">
        <v>2299</v>
      </c>
      <c r="I44" s="849">
        <v>28.739999771118164</v>
      </c>
      <c r="J44" s="849">
        <v>50</v>
      </c>
      <c r="K44" s="850">
        <v>1437</v>
      </c>
    </row>
    <row r="45" spans="1:11" ht="14.4" customHeight="1" x14ac:dyDescent="0.3">
      <c r="A45" s="831" t="s">
        <v>577</v>
      </c>
      <c r="B45" s="832" t="s">
        <v>578</v>
      </c>
      <c r="C45" s="835" t="s">
        <v>590</v>
      </c>
      <c r="D45" s="863" t="s">
        <v>591</v>
      </c>
      <c r="E45" s="835" t="s">
        <v>2300</v>
      </c>
      <c r="F45" s="863" t="s">
        <v>2301</v>
      </c>
      <c r="G45" s="835" t="s">
        <v>2302</v>
      </c>
      <c r="H45" s="835" t="s">
        <v>2303</v>
      </c>
      <c r="I45" s="849">
        <v>47.189998626708984</v>
      </c>
      <c r="J45" s="849">
        <v>20</v>
      </c>
      <c r="K45" s="850">
        <v>943.79998779296875</v>
      </c>
    </row>
    <row r="46" spans="1:11" ht="14.4" customHeight="1" x14ac:dyDescent="0.3">
      <c r="A46" s="831" t="s">
        <v>577</v>
      </c>
      <c r="B46" s="832" t="s">
        <v>578</v>
      </c>
      <c r="C46" s="835" t="s">
        <v>590</v>
      </c>
      <c r="D46" s="863" t="s">
        <v>591</v>
      </c>
      <c r="E46" s="835" t="s">
        <v>2300</v>
      </c>
      <c r="F46" s="863" t="s">
        <v>2301</v>
      </c>
      <c r="G46" s="835" t="s">
        <v>2304</v>
      </c>
      <c r="H46" s="835" t="s">
        <v>2305</v>
      </c>
      <c r="I46" s="849">
        <v>9.9999997764825821E-3</v>
      </c>
      <c r="J46" s="849">
        <v>100</v>
      </c>
      <c r="K46" s="850">
        <v>1.0000000298023224</v>
      </c>
    </row>
    <row r="47" spans="1:11" ht="14.4" customHeight="1" x14ac:dyDescent="0.3">
      <c r="A47" s="831" t="s">
        <v>577</v>
      </c>
      <c r="B47" s="832" t="s">
        <v>578</v>
      </c>
      <c r="C47" s="835" t="s">
        <v>590</v>
      </c>
      <c r="D47" s="863" t="s">
        <v>591</v>
      </c>
      <c r="E47" s="835" t="s">
        <v>2300</v>
      </c>
      <c r="F47" s="863" t="s">
        <v>2301</v>
      </c>
      <c r="G47" s="835" t="s">
        <v>2306</v>
      </c>
      <c r="H47" s="835" t="s">
        <v>2307</v>
      </c>
      <c r="I47" s="849">
        <v>11.140000343322754</v>
      </c>
      <c r="J47" s="849">
        <v>50</v>
      </c>
      <c r="K47" s="850">
        <v>557</v>
      </c>
    </row>
    <row r="48" spans="1:11" ht="14.4" customHeight="1" x14ac:dyDescent="0.3">
      <c r="A48" s="831" t="s">
        <v>577</v>
      </c>
      <c r="B48" s="832" t="s">
        <v>578</v>
      </c>
      <c r="C48" s="835" t="s">
        <v>590</v>
      </c>
      <c r="D48" s="863" t="s">
        <v>591</v>
      </c>
      <c r="E48" s="835" t="s">
        <v>2300</v>
      </c>
      <c r="F48" s="863" t="s">
        <v>2301</v>
      </c>
      <c r="G48" s="835" t="s">
        <v>2308</v>
      </c>
      <c r="H48" s="835" t="s">
        <v>2309</v>
      </c>
      <c r="I48" s="849">
        <v>6.1599998474121094</v>
      </c>
      <c r="J48" s="849">
        <v>40</v>
      </c>
      <c r="K48" s="850">
        <v>246.39999389648437</v>
      </c>
    </row>
    <row r="49" spans="1:11" ht="14.4" customHeight="1" x14ac:dyDescent="0.3">
      <c r="A49" s="831" t="s">
        <v>577</v>
      </c>
      <c r="B49" s="832" t="s">
        <v>578</v>
      </c>
      <c r="C49" s="835" t="s">
        <v>590</v>
      </c>
      <c r="D49" s="863" t="s">
        <v>591</v>
      </c>
      <c r="E49" s="835" t="s">
        <v>2300</v>
      </c>
      <c r="F49" s="863" t="s">
        <v>2301</v>
      </c>
      <c r="G49" s="835" t="s">
        <v>2310</v>
      </c>
      <c r="H49" s="835" t="s">
        <v>2311</v>
      </c>
      <c r="I49" s="849">
        <v>3.4600000381469727</v>
      </c>
      <c r="J49" s="849">
        <v>400</v>
      </c>
      <c r="K49" s="850">
        <v>1383.9999694824219</v>
      </c>
    </row>
    <row r="50" spans="1:11" ht="14.4" customHeight="1" x14ac:dyDescent="0.3">
      <c r="A50" s="831" t="s">
        <v>577</v>
      </c>
      <c r="B50" s="832" t="s">
        <v>578</v>
      </c>
      <c r="C50" s="835" t="s">
        <v>590</v>
      </c>
      <c r="D50" s="863" t="s">
        <v>591</v>
      </c>
      <c r="E50" s="835" t="s">
        <v>2300</v>
      </c>
      <c r="F50" s="863" t="s">
        <v>2301</v>
      </c>
      <c r="G50" s="835" t="s">
        <v>2312</v>
      </c>
      <c r="H50" s="835" t="s">
        <v>2313</v>
      </c>
      <c r="I50" s="849">
        <v>17.97499942779541</v>
      </c>
      <c r="J50" s="849">
        <v>400</v>
      </c>
      <c r="K50" s="850">
        <v>7190</v>
      </c>
    </row>
    <row r="51" spans="1:11" ht="14.4" customHeight="1" x14ac:dyDescent="0.3">
      <c r="A51" s="831" t="s">
        <v>577</v>
      </c>
      <c r="B51" s="832" t="s">
        <v>578</v>
      </c>
      <c r="C51" s="835" t="s">
        <v>590</v>
      </c>
      <c r="D51" s="863" t="s">
        <v>591</v>
      </c>
      <c r="E51" s="835" t="s">
        <v>2300</v>
      </c>
      <c r="F51" s="863" t="s">
        <v>2301</v>
      </c>
      <c r="G51" s="835" t="s">
        <v>2314</v>
      </c>
      <c r="H51" s="835" t="s">
        <v>2315</v>
      </c>
      <c r="I51" s="849">
        <v>17.979999542236328</v>
      </c>
      <c r="J51" s="849">
        <v>200</v>
      </c>
      <c r="K51" s="850">
        <v>3596</v>
      </c>
    </row>
    <row r="52" spans="1:11" ht="14.4" customHeight="1" x14ac:dyDescent="0.3">
      <c r="A52" s="831" t="s">
        <v>577</v>
      </c>
      <c r="B52" s="832" t="s">
        <v>578</v>
      </c>
      <c r="C52" s="835" t="s">
        <v>590</v>
      </c>
      <c r="D52" s="863" t="s">
        <v>591</v>
      </c>
      <c r="E52" s="835" t="s">
        <v>2300</v>
      </c>
      <c r="F52" s="863" t="s">
        <v>2301</v>
      </c>
      <c r="G52" s="835" t="s">
        <v>2316</v>
      </c>
      <c r="H52" s="835" t="s">
        <v>2317</v>
      </c>
      <c r="I52" s="849">
        <v>13.199999809265137</v>
      </c>
      <c r="J52" s="849">
        <v>10</v>
      </c>
      <c r="K52" s="850">
        <v>132</v>
      </c>
    </row>
    <row r="53" spans="1:11" ht="14.4" customHeight="1" x14ac:dyDescent="0.3">
      <c r="A53" s="831" t="s">
        <v>577</v>
      </c>
      <c r="B53" s="832" t="s">
        <v>578</v>
      </c>
      <c r="C53" s="835" t="s">
        <v>590</v>
      </c>
      <c r="D53" s="863" t="s">
        <v>591</v>
      </c>
      <c r="E53" s="835" t="s">
        <v>2300</v>
      </c>
      <c r="F53" s="863" t="s">
        <v>2301</v>
      </c>
      <c r="G53" s="835" t="s">
        <v>2318</v>
      </c>
      <c r="H53" s="835" t="s">
        <v>2319</v>
      </c>
      <c r="I53" s="849">
        <v>13.199999809265137</v>
      </c>
      <c r="J53" s="849">
        <v>20</v>
      </c>
      <c r="K53" s="850">
        <v>264</v>
      </c>
    </row>
    <row r="54" spans="1:11" ht="14.4" customHeight="1" x14ac:dyDescent="0.3">
      <c r="A54" s="831" t="s">
        <v>577</v>
      </c>
      <c r="B54" s="832" t="s">
        <v>578</v>
      </c>
      <c r="C54" s="835" t="s">
        <v>590</v>
      </c>
      <c r="D54" s="863" t="s">
        <v>591</v>
      </c>
      <c r="E54" s="835" t="s">
        <v>2300</v>
      </c>
      <c r="F54" s="863" t="s">
        <v>2301</v>
      </c>
      <c r="G54" s="835" t="s">
        <v>2320</v>
      </c>
      <c r="H54" s="835" t="s">
        <v>2321</v>
      </c>
      <c r="I54" s="849">
        <v>13.199999809265137</v>
      </c>
      <c r="J54" s="849">
        <v>10</v>
      </c>
      <c r="K54" s="850">
        <v>132</v>
      </c>
    </row>
    <row r="55" spans="1:11" ht="14.4" customHeight="1" x14ac:dyDescent="0.3">
      <c r="A55" s="831" t="s">
        <v>577</v>
      </c>
      <c r="B55" s="832" t="s">
        <v>578</v>
      </c>
      <c r="C55" s="835" t="s">
        <v>590</v>
      </c>
      <c r="D55" s="863" t="s">
        <v>591</v>
      </c>
      <c r="E55" s="835" t="s">
        <v>2300</v>
      </c>
      <c r="F55" s="863" t="s">
        <v>2301</v>
      </c>
      <c r="G55" s="835" t="s">
        <v>2322</v>
      </c>
      <c r="H55" s="835" t="s">
        <v>2323</v>
      </c>
      <c r="I55" s="849">
        <v>13.210000038146973</v>
      </c>
      <c r="J55" s="849">
        <v>10</v>
      </c>
      <c r="K55" s="850">
        <v>132.10000610351562</v>
      </c>
    </row>
    <row r="56" spans="1:11" ht="14.4" customHeight="1" x14ac:dyDescent="0.3">
      <c r="A56" s="831" t="s">
        <v>577</v>
      </c>
      <c r="B56" s="832" t="s">
        <v>578</v>
      </c>
      <c r="C56" s="835" t="s">
        <v>590</v>
      </c>
      <c r="D56" s="863" t="s">
        <v>591</v>
      </c>
      <c r="E56" s="835" t="s">
        <v>2300</v>
      </c>
      <c r="F56" s="863" t="s">
        <v>2301</v>
      </c>
      <c r="G56" s="835" t="s">
        <v>2324</v>
      </c>
      <c r="H56" s="835" t="s">
        <v>2325</v>
      </c>
      <c r="I56" s="849">
        <v>4.0300002098083496</v>
      </c>
      <c r="J56" s="849">
        <v>50</v>
      </c>
      <c r="K56" s="850">
        <v>201.5</v>
      </c>
    </row>
    <row r="57" spans="1:11" ht="14.4" customHeight="1" x14ac:dyDescent="0.3">
      <c r="A57" s="831" t="s">
        <v>577</v>
      </c>
      <c r="B57" s="832" t="s">
        <v>578</v>
      </c>
      <c r="C57" s="835" t="s">
        <v>590</v>
      </c>
      <c r="D57" s="863" t="s">
        <v>591</v>
      </c>
      <c r="E57" s="835" t="s">
        <v>2300</v>
      </c>
      <c r="F57" s="863" t="s">
        <v>2301</v>
      </c>
      <c r="G57" s="835" t="s">
        <v>2326</v>
      </c>
      <c r="H57" s="835" t="s">
        <v>2327</v>
      </c>
      <c r="I57" s="849">
        <v>9.6800003051757812</v>
      </c>
      <c r="J57" s="849">
        <v>50</v>
      </c>
      <c r="K57" s="850">
        <v>484</v>
      </c>
    </row>
    <row r="58" spans="1:11" ht="14.4" customHeight="1" x14ac:dyDescent="0.3">
      <c r="A58" s="831" t="s">
        <v>577</v>
      </c>
      <c r="B58" s="832" t="s">
        <v>578</v>
      </c>
      <c r="C58" s="835" t="s">
        <v>590</v>
      </c>
      <c r="D58" s="863" t="s">
        <v>591</v>
      </c>
      <c r="E58" s="835" t="s">
        <v>2300</v>
      </c>
      <c r="F58" s="863" t="s">
        <v>2301</v>
      </c>
      <c r="G58" s="835" t="s">
        <v>2328</v>
      </c>
      <c r="H58" s="835" t="s">
        <v>2329</v>
      </c>
      <c r="I58" s="849">
        <v>4.619999885559082</v>
      </c>
      <c r="J58" s="849">
        <v>20</v>
      </c>
      <c r="K58" s="850">
        <v>92.400001525878906</v>
      </c>
    </row>
    <row r="59" spans="1:11" ht="14.4" customHeight="1" x14ac:dyDescent="0.3">
      <c r="A59" s="831" t="s">
        <v>577</v>
      </c>
      <c r="B59" s="832" t="s">
        <v>578</v>
      </c>
      <c r="C59" s="835" t="s">
        <v>590</v>
      </c>
      <c r="D59" s="863" t="s">
        <v>591</v>
      </c>
      <c r="E59" s="835" t="s">
        <v>2300</v>
      </c>
      <c r="F59" s="863" t="s">
        <v>2301</v>
      </c>
      <c r="G59" s="835" t="s">
        <v>2330</v>
      </c>
      <c r="H59" s="835" t="s">
        <v>2331</v>
      </c>
      <c r="I59" s="849">
        <v>3.1500000953674316</v>
      </c>
      <c r="J59" s="849">
        <v>30</v>
      </c>
      <c r="K59" s="850">
        <v>94.5</v>
      </c>
    </row>
    <row r="60" spans="1:11" ht="14.4" customHeight="1" x14ac:dyDescent="0.3">
      <c r="A60" s="831" t="s">
        <v>577</v>
      </c>
      <c r="B60" s="832" t="s">
        <v>578</v>
      </c>
      <c r="C60" s="835" t="s">
        <v>590</v>
      </c>
      <c r="D60" s="863" t="s">
        <v>591</v>
      </c>
      <c r="E60" s="835" t="s">
        <v>2300</v>
      </c>
      <c r="F60" s="863" t="s">
        <v>2301</v>
      </c>
      <c r="G60" s="835" t="s">
        <v>2332</v>
      </c>
      <c r="H60" s="835" t="s">
        <v>2333</v>
      </c>
      <c r="I60" s="849">
        <v>81.739997863769531</v>
      </c>
      <c r="J60" s="849">
        <v>45</v>
      </c>
      <c r="K60" s="850">
        <v>3678.300048828125</v>
      </c>
    </row>
    <row r="61" spans="1:11" ht="14.4" customHeight="1" x14ac:dyDescent="0.3">
      <c r="A61" s="831" t="s">
        <v>577</v>
      </c>
      <c r="B61" s="832" t="s">
        <v>578</v>
      </c>
      <c r="C61" s="835" t="s">
        <v>590</v>
      </c>
      <c r="D61" s="863" t="s">
        <v>591</v>
      </c>
      <c r="E61" s="835" t="s">
        <v>2300</v>
      </c>
      <c r="F61" s="863" t="s">
        <v>2301</v>
      </c>
      <c r="G61" s="835" t="s">
        <v>2334</v>
      </c>
      <c r="H61" s="835" t="s">
        <v>2335</v>
      </c>
      <c r="I61" s="849">
        <v>13.310000419616699</v>
      </c>
      <c r="J61" s="849">
        <v>80</v>
      </c>
      <c r="K61" s="850">
        <v>1064.800048828125</v>
      </c>
    </row>
    <row r="62" spans="1:11" ht="14.4" customHeight="1" x14ac:dyDescent="0.3">
      <c r="A62" s="831" t="s">
        <v>577</v>
      </c>
      <c r="B62" s="832" t="s">
        <v>578</v>
      </c>
      <c r="C62" s="835" t="s">
        <v>590</v>
      </c>
      <c r="D62" s="863" t="s">
        <v>591</v>
      </c>
      <c r="E62" s="835" t="s">
        <v>2300</v>
      </c>
      <c r="F62" s="863" t="s">
        <v>2301</v>
      </c>
      <c r="G62" s="835" t="s">
        <v>2336</v>
      </c>
      <c r="H62" s="835" t="s">
        <v>2337</v>
      </c>
      <c r="I62" s="849">
        <v>9.1999998092651367</v>
      </c>
      <c r="J62" s="849">
        <v>550</v>
      </c>
      <c r="K62" s="850">
        <v>5060</v>
      </c>
    </row>
    <row r="63" spans="1:11" ht="14.4" customHeight="1" x14ac:dyDescent="0.3">
      <c r="A63" s="831" t="s">
        <v>577</v>
      </c>
      <c r="B63" s="832" t="s">
        <v>578</v>
      </c>
      <c r="C63" s="835" t="s">
        <v>590</v>
      </c>
      <c r="D63" s="863" t="s">
        <v>591</v>
      </c>
      <c r="E63" s="835" t="s">
        <v>2300</v>
      </c>
      <c r="F63" s="863" t="s">
        <v>2301</v>
      </c>
      <c r="G63" s="835" t="s">
        <v>2338</v>
      </c>
      <c r="H63" s="835" t="s">
        <v>2339</v>
      </c>
      <c r="I63" s="849">
        <v>172.5</v>
      </c>
      <c r="J63" s="849">
        <v>1</v>
      </c>
      <c r="K63" s="850">
        <v>172.5</v>
      </c>
    </row>
    <row r="64" spans="1:11" ht="14.4" customHeight="1" x14ac:dyDescent="0.3">
      <c r="A64" s="831" t="s">
        <v>577</v>
      </c>
      <c r="B64" s="832" t="s">
        <v>578</v>
      </c>
      <c r="C64" s="835" t="s">
        <v>590</v>
      </c>
      <c r="D64" s="863" t="s">
        <v>591</v>
      </c>
      <c r="E64" s="835" t="s">
        <v>2300</v>
      </c>
      <c r="F64" s="863" t="s">
        <v>2301</v>
      </c>
      <c r="G64" s="835" t="s">
        <v>2340</v>
      </c>
      <c r="H64" s="835" t="s">
        <v>2341</v>
      </c>
      <c r="I64" s="849">
        <v>6.1700000762939453</v>
      </c>
      <c r="J64" s="849">
        <v>100</v>
      </c>
      <c r="K64" s="850">
        <v>617.00001525878906</v>
      </c>
    </row>
    <row r="65" spans="1:11" ht="14.4" customHeight="1" x14ac:dyDescent="0.3">
      <c r="A65" s="831" t="s">
        <v>577</v>
      </c>
      <c r="B65" s="832" t="s">
        <v>578</v>
      </c>
      <c r="C65" s="835" t="s">
        <v>590</v>
      </c>
      <c r="D65" s="863" t="s">
        <v>591</v>
      </c>
      <c r="E65" s="835" t="s">
        <v>2300</v>
      </c>
      <c r="F65" s="863" t="s">
        <v>2301</v>
      </c>
      <c r="G65" s="835" t="s">
        <v>2342</v>
      </c>
      <c r="H65" s="835" t="s">
        <v>2343</v>
      </c>
      <c r="I65" s="849">
        <v>1.0900000333786011</v>
      </c>
      <c r="J65" s="849">
        <v>1500</v>
      </c>
      <c r="K65" s="850">
        <v>1635</v>
      </c>
    </row>
    <row r="66" spans="1:11" ht="14.4" customHeight="1" x14ac:dyDescent="0.3">
      <c r="A66" s="831" t="s">
        <v>577</v>
      </c>
      <c r="B66" s="832" t="s">
        <v>578</v>
      </c>
      <c r="C66" s="835" t="s">
        <v>590</v>
      </c>
      <c r="D66" s="863" t="s">
        <v>591</v>
      </c>
      <c r="E66" s="835" t="s">
        <v>2300</v>
      </c>
      <c r="F66" s="863" t="s">
        <v>2301</v>
      </c>
      <c r="G66" s="835" t="s">
        <v>2344</v>
      </c>
      <c r="H66" s="835" t="s">
        <v>2345</v>
      </c>
      <c r="I66" s="849">
        <v>0.47499999403953552</v>
      </c>
      <c r="J66" s="849">
        <v>200</v>
      </c>
      <c r="K66" s="850">
        <v>95</v>
      </c>
    </row>
    <row r="67" spans="1:11" ht="14.4" customHeight="1" x14ac:dyDescent="0.3">
      <c r="A67" s="831" t="s">
        <v>577</v>
      </c>
      <c r="B67" s="832" t="s">
        <v>578</v>
      </c>
      <c r="C67" s="835" t="s">
        <v>590</v>
      </c>
      <c r="D67" s="863" t="s">
        <v>591</v>
      </c>
      <c r="E67" s="835" t="s">
        <v>2300</v>
      </c>
      <c r="F67" s="863" t="s">
        <v>2301</v>
      </c>
      <c r="G67" s="835" t="s">
        <v>2346</v>
      </c>
      <c r="H67" s="835" t="s">
        <v>2347</v>
      </c>
      <c r="I67" s="849">
        <v>1.6733332872390747</v>
      </c>
      <c r="J67" s="849">
        <v>1500</v>
      </c>
      <c r="K67" s="850">
        <v>2510</v>
      </c>
    </row>
    <row r="68" spans="1:11" ht="14.4" customHeight="1" x14ac:dyDescent="0.3">
      <c r="A68" s="831" t="s">
        <v>577</v>
      </c>
      <c r="B68" s="832" t="s">
        <v>578</v>
      </c>
      <c r="C68" s="835" t="s">
        <v>590</v>
      </c>
      <c r="D68" s="863" t="s">
        <v>591</v>
      </c>
      <c r="E68" s="835" t="s">
        <v>2300</v>
      </c>
      <c r="F68" s="863" t="s">
        <v>2301</v>
      </c>
      <c r="G68" s="835" t="s">
        <v>2348</v>
      </c>
      <c r="H68" s="835" t="s">
        <v>2349</v>
      </c>
      <c r="I68" s="849">
        <v>0.67000001668930054</v>
      </c>
      <c r="J68" s="849">
        <v>2400</v>
      </c>
      <c r="K68" s="850">
        <v>1608</v>
      </c>
    </row>
    <row r="69" spans="1:11" ht="14.4" customHeight="1" x14ac:dyDescent="0.3">
      <c r="A69" s="831" t="s">
        <v>577</v>
      </c>
      <c r="B69" s="832" t="s">
        <v>578</v>
      </c>
      <c r="C69" s="835" t="s">
        <v>590</v>
      </c>
      <c r="D69" s="863" t="s">
        <v>591</v>
      </c>
      <c r="E69" s="835" t="s">
        <v>2300</v>
      </c>
      <c r="F69" s="863" t="s">
        <v>2301</v>
      </c>
      <c r="G69" s="835" t="s">
        <v>2350</v>
      </c>
      <c r="H69" s="835" t="s">
        <v>2351</v>
      </c>
      <c r="I69" s="849">
        <v>2.75</v>
      </c>
      <c r="J69" s="849">
        <v>1400</v>
      </c>
      <c r="K69" s="850">
        <v>3850</v>
      </c>
    </row>
    <row r="70" spans="1:11" ht="14.4" customHeight="1" x14ac:dyDescent="0.3">
      <c r="A70" s="831" t="s">
        <v>577</v>
      </c>
      <c r="B70" s="832" t="s">
        <v>578</v>
      </c>
      <c r="C70" s="835" t="s">
        <v>590</v>
      </c>
      <c r="D70" s="863" t="s">
        <v>591</v>
      </c>
      <c r="E70" s="835" t="s">
        <v>2300</v>
      </c>
      <c r="F70" s="863" t="s">
        <v>2301</v>
      </c>
      <c r="G70" s="835" t="s">
        <v>2352</v>
      </c>
      <c r="H70" s="835" t="s">
        <v>2353</v>
      </c>
      <c r="I70" s="849">
        <v>5.2049999237060547</v>
      </c>
      <c r="J70" s="849">
        <v>40</v>
      </c>
      <c r="K70" s="850">
        <v>208.3700065612793</v>
      </c>
    </row>
    <row r="71" spans="1:11" ht="14.4" customHeight="1" x14ac:dyDescent="0.3">
      <c r="A71" s="831" t="s">
        <v>577</v>
      </c>
      <c r="B71" s="832" t="s">
        <v>578</v>
      </c>
      <c r="C71" s="835" t="s">
        <v>590</v>
      </c>
      <c r="D71" s="863" t="s">
        <v>591</v>
      </c>
      <c r="E71" s="835" t="s">
        <v>2300</v>
      </c>
      <c r="F71" s="863" t="s">
        <v>2301</v>
      </c>
      <c r="G71" s="835" t="s">
        <v>2354</v>
      </c>
      <c r="H71" s="835" t="s">
        <v>2355</v>
      </c>
      <c r="I71" s="849">
        <v>2.1700000762939453</v>
      </c>
      <c r="J71" s="849">
        <v>200</v>
      </c>
      <c r="K71" s="850">
        <v>434</v>
      </c>
    </row>
    <row r="72" spans="1:11" ht="14.4" customHeight="1" x14ac:dyDescent="0.3">
      <c r="A72" s="831" t="s">
        <v>577</v>
      </c>
      <c r="B72" s="832" t="s">
        <v>578</v>
      </c>
      <c r="C72" s="835" t="s">
        <v>590</v>
      </c>
      <c r="D72" s="863" t="s">
        <v>591</v>
      </c>
      <c r="E72" s="835" t="s">
        <v>2300</v>
      </c>
      <c r="F72" s="863" t="s">
        <v>2301</v>
      </c>
      <c r="G72" s="835" t="s">
        <v>2356</v>
      </c>
      <c r="H72" s="835" t="s">
        <v>2357</v>
      </c>
      <c r="I72" s="849">
        <v>6.2300000190734863</v>
      </c>
      <c r="J72" s="849">
        <v>30</v>
      </c>
      <c r="K72" s="850">
        <v>186.89999389648437</v>
      </c>
    </row>
    <row r="73" spans="1:11" ht="14.4" customHeight="1" x14ac:dyDescent="0.3">
      <c r="A73" s="831" t="s">
        <v>577</v>
      </c>
      <c r="B73" s="832" t="s">
        <v>578</v>
      </c>
      <c r="C73" s="835" t="s">
        <v>590</v>
      </c>
      <c r="D73" s="863" t="s">
        <v>591</v>
      </c>
      <c r="E73" s="835" t="s">
        <v>2300</v>
      </c>
      <c r="F73" s="863" t="s">
        <v>2301</v>
      </c>
      <c r="G73" s="835" t="s">
        <v>2358</v>
      </c>
      <c r="H73" s="835" t="s">
        <v>2359</v>
      </c>
      <c r="I73" s="849">
        <v>471.89999389648437</v>
      </c>
      <c r="J73" s="849">
        <v>1</v>
      </c>
      <c r="K73" s="850">
        <v>471.89999389648437</v>
      </c>
    </row>
    <row r="74" spans="1:11" ht="14.4" customHeight="1" x14ac:dyDescent="0.3">
      <c r="A74" s="831" t="s">
        <v>577</v>
      </c>
      <c r="B74" s="832" t="s">
        <v>578</v>
      </c>
      <c r="C74" s="835" t="s">
        <v>590</v>
      </c>
      <c r="D74" s="863" t="s">
        <v>591</v>
      </c>
      <c r="E74" s="835" t="s">
        <v>2300</v>
      </c>
      <c r="F74" s="863" t="s">
        <v>2301</v>
      </c>
      <c r="G74" s="835" t="s">
        <v>2360</v>
      </c>
      <c r="H74" s="835" t="s">
        <v>2361</v>
      </c>
      <c r="I74" s="849">
        <v>150</v>
      </c>
      <c r="J74" s="849">
        <v>2</v>
      </c>
      <c r="K74" s="850">
        <v>300</v>
      </c>
    </row>
    <row r="75" spans="1:11" ht="14.4" customHeight="1" x14ac:dyDescent="0.3">
      <c r="A75" s="831" t="s">
        <v>577</v>
      </c>
      <c r="B75" s="832" t="s">
        <v>578</v>
      </c>
      <c r="C75" s="835" t="s">
        <v>590</v>
      </c>
      <c r="D75" s="863" t="s">
        <v>591</v>
      </c>
      <c r="E75" s="835" t="s">
        <v>2300</v>
      </c>
      <c r="F75" s="863" t="s">
        <v>2301</v>
      </c>
      <c r="G75" s="835" t="s">
        <v>2362</v>
      </c>
      <c r="H75" s="835" t="s">
        <v>2363</v>
      </c>
      <c r="I75" s="849">
        <v>1.0299999713897705</v>
      </c>
      <c r="J75" s="849">
        <v>75</v>
      </c>
      <c r="K75" s="850">
        <v>77.25</v>
      </c>
    </row>
    <row r="76" spans="1:11" ht="14.4" customHeight="1" x14ac:dyDescent="0.3">
      <c r="A76" s="831" t="s">
        <v>577</v>
      </c>
      <c r="B76" s="832" t="s">
        <v>578</v>
      </c>
      <c r="C76" s="835" t="s">
        <v>590</v>
      </c>
      <c r="D76" s="863" t="s">
        <v>591</v>
      </c>
      <c r="E76" s="835" t="s">
        <v>2300</v>
      </c>
      <c r="F76" s="863" t="s">
        <v>2301</v>
      </c>
      <c r="G76" s="835" t="s">
        <v>2364</v>
      </c>
      <c r="H76" s="835" t="s">
        <v>2365</v>
      </c>
      <c r="I76" s="849">
        <v>0.47333332896232605</v>
      </c>
      <c r="J76" s="849">
        <v>900</v>
      </c>
      <c r="K76" s="850">
        <v>427</v>
      </c>
    </row>
    <row r="77" spans="1:11" ht="14.4" customHeight="1" x14ac:dyDescent="0.3">
      <c r="A77" s="831" t="s">
        <v>577</v>
      </c>
      <c r="B77" s="832" t="s">
        <v>578</v>
      </c>
      <c r="C77" s="835" t="s">
        <v>590</v>
      </c>
      <c r="D77" s="863" t="s">
        <v>591</v>
      </c>
      <c r="E77" s="835" t="s">
        <v>2300</v>
      </c>
      <c r="F77" s="863" t="s">
        <v>2301</v>
      </c>
      <c r="G77" s="835" t="s">
        <v>2366</v>
      </c>
      <c r="H77" s="835" t="s">
        <v>2367</v>
      </c>
      <c r="I77" s="849">
        <v>0.56000000238418579</v>
      </c>
      <c r="J77" s="849">
        <v>150</v>
      </c>
      <c r="K77" s="850">
        <v>84</v>
      </c>
    </row>
    <row r="78" spans="1:11" ht="14.4" customHeight="1" x14ac:dyDescent="0.3">
      <c r="A78" s="831" t="s">
        <v>577</v>
      </c>
      <c r="B78" s="832" t="s">
        <v>578</v>
      </c>
      <c r="C78" s="835" t="s">
        <v>590</v>
      </c>
      <c r="D78" s="863" t="s">
        <v>591</v>
      </c>
      <c r="E78" s="835" t="s">
        <v>2300</v>
      </c>
      <c r="F78" s="863" t="s">
        <v>2301</v>
      </c>
      <c r="G78" s="835" t="s">
        <v>2368</v>
      </c>
      <c r="H78" s="835" t="s">
        <v>2369</v>
      </c>
      <c r="I78" s="849">
        <v>1.9866666793823242</v>
      </c>
      <c r="J78" s="849">
        <v>200</v>
      </c>
      <c r="K78" s="850">
        <v>397.5</v>
      </c>
    </row>
    <row r="79" spans="1:11" ht="14.4" customHeight="1" x14ac:dyDescent="0.3">
      <c r="A79" s="831" t="s">
        <v>577</v>
      </c>
      <c r="B79" s="832" t="s">
        <v>578</v>
      </c>
      <c r="C79" s="835" t="s">
        <v>590</v>
      </c>
      <c r="D79" s="863" t="s">
        <v>591</v>
      </c>
      <c r="E79" s="835" t="s">
        <v>2300</v>
      </c>
      <c r="F79" s="863" t="s">
        <v>2301</v>
      </c>
      <c r="G79" s="835" t="s">
        <v>2370</v>
      </c>
      <c r="H79" s="835" t="s">
        <v>2371</v>
      </c>
      <c r="I79" s="849">
        <v>3.0733332633972168</v>
      </c>
      <c r="J79" s="849">
        <v>150</v>
      </c>
      <c r="K79" s="850">
        <v>461</v>
      </c>
    </row>
    <row r="80" spans="1:11" ht="14.4" customHeight="1" x14ac:dyDescent="0.3">
      <c r="A80" s="831" t="s">
        <v>577</v>
      </c>
      <c r="B80" s="832" t="s">
        <v>578</v>
      </c>
      <c r="C80" s="835" t="s">
        <v>590</v>
      </c>
      <c r="D80" s="863" t="s">
        <v>591</v>
      </c>
      <c r="E80" s="835" t="s">
        <v>2300</v>
      </c>
      <c r="F80" s="863" t="s">
        <v>2301</v>
      </c>
      <c r="G80" s="835" t="s">
        <v>2372</v>
      </c>
      <c r="H80" s="835" t="s">
        <v>2373</v>
      </c>
      <c r="I80" s="849">
        <v>3.0899999141693115</v>
      </c>
      <c r="J80" s="849">
        <v>50</v>
      </c>
      <c r="K80" s="850">
        <v>154.5</v>
      </c>
    </row>
    <row r="81" spans="1:11" ht="14.4" customHeight="1" x14ac:dyDescent="0.3">
      <c r="A81" s="831" t="s">
        <v>577</v>
      </c>
      <c r="B81" s="832" t="s">
        <v>578</v>
      </c>
      <c r="C81" s="835" t="s">
        <v>590</v>
      </c>
      <c r="D81" s="863" t="s">
        <v>591</v>
      </c>
      <c r="E81" s="835" t="s">
        <v>2300</v>
      </c>
      <c r="F81" s="863" t="s">
        <v>2301</v>
      </c>
      <c r="G81" s="835" t="s">
        <v>2374</v>
      </c>
      <c r="H81" s="835" t="s">
        <v>2375</v>
      </c>
      <c r="I81" s="849">
        <v>8.4899997711181641</v>
      </c>
      <c r="J81" s="849">
        <v>30</v>
      </c>
      <c r="K81" s="850">
        <v>254.69999694824219</v>
      </c>
    </row>
    <row r="82" spans="1:11" ht="14.4" customHeight="1" x14ac:dyDescent="0.3">
      <c r="A82" s="831" t="s">
        <v>577</v>
      </c>
      <c r="B82" s="832" t="s">
        <v>578</v>
      </c>
      <c r="C82" s="835" t="s">
        <v>590</v>
      </c>
      <c r="D82" s="863" t="s">
        <v>591</v>
      </c>
      <c r="E82" s="835" t="s">
        <v>2300</v>
      </c>
      <c r="F82" s="863" t="s">
        <v>2301</v>
      </c>
      <c r="G82" s="835" t="s">
        <v>2376</v>
      </c>
      <c r="H82" s="835" t="s">
        <v>2377</v>
      </c>
      <c r="I82" s="849">
        <v>2.1700000762939453</v>
      </c>
      <c r="J82" s="849">
        <v>50</v>
      </c>
      <c r="K82" s="850">
        <v>108.5</v>
      </c>
    </row>
    <row r="83" spans="1:11" ht="14.4" customHeight="1" x14ac:dyDescent="0.3">
      <c r="A83" s="831" t="s">
        <v>577</v>
      </c>
      <c r="B83" s="832" t="s">
        <v>578</v>
      </c>
      <c r="C83" s="835" t="s">
        <v>590</v>
      </c>
      <c r="D83" s="863" t="s">
        <v>591</v>
      </c>
      <c r="E83" s="835" t="s">
        <v>2300</v>
      </c>
      <c r="F83" s="863" t="s">
        <v>2301</v>
      </c>
      <c r="G83" s="835" t="s">
        <v>2378</v>
      </c>
      <c r="H83" s="835" t="s">
        <v>2379</v>
      </c>
      <c r="I83" s="849">
        <v>5</v>
      </c>
      <c r="J83" s="849">
        <v>80</v>
      </c>
      <c r="K83" s="850">
        <v>400</v>
      </c>
    </row>
    <row r="84" spans="1:11" ht="14.4" customHeight="1" x14ac:dyDescent="0.3">
      <c r="A84" s="831" t="s">
        <v>577</v>
      </c>
      <c r="B84" s="832" t="s">
        <v>578</v>
      </c>
      <c r="C84" s="835" t="s">
        <v>590</v>
      </c>
      <c r="D84" s="863" t="s">
        <v>591</v>
      </c>
      <c r="E84" s="835" t="s">
        <v>2300</v>
      </c>
      <c r="F84" s="863" t="s">
        <v>2301</v>
      </c>
      <c r="G84" s="835" t="s">
        <v>2380</v>
      </c>
      <c r="H84" s="835" t="s">
        <v>2381</v>
      </c>
      <c r="I84" s="849">
        <v>21.229999542236328</v>
      </c>
      <c r="J84" s="849">
        <v>20</v>
      </c>
      <c r="K84" s="850">
        <v>424.60000610351562</v>
      </c>
    </row>
    <row r="85" spans="1:11" ht="14.4" customHeight="1" x14ac:dyDescent="0.3">
      <c r="A85" s="831" t="s">
        <v>577</v>
      </c>
      <c r="B85" s="832" t="s">
        <v>578</v>
      </c>
      <c r="C85" s="835" t="s">
        <v>590</v>
      </c>
      <c r="D85" s="863" t="s">
        <v>591</v>
      </c>
      <c r="E85" s="835" t="s">
        <v>2382</v>
      </c>
      <c r="F85" s="863" t="s">
        <v>2383</v>
      </c>
      <c r="G85" s="835" t="s">
        <v>2384</v>
      </c>
      <c r="H85" s="835" t="s">
        <v>2385</v>
      </c>
      <c r="I85" s="849">
        <v>10.168000030517579</v>
      </c>
      <c r="J85" s="849">
        <v>1500</v>
      </c>
      <c r="K85" s="850">
        <v>15251.000122070313</v>
      </c>
    </row>
    <row r="86" spans="1:11" ht="14.4" customHeight="1" x14ac:dyDescent="0.3">
      <c r="A86" s="831" t="s">
        <v>577</v>
      </c>
      <c r="B86" s="832" t="s">
        <v>578</v>
      </c>
      <c r="C86" s="835" t="s">
        <v>590</v>
      </c>
      <c r="D86" s="863" t="s">
        <v>591</v>
      </c>
      <c r="E86" s="835" t="s">
        <v>2382</v>
      </c>
      <c r="F86" s="863" t="s">
        <v>2383</v>
      </c>
      <c r="G86" s="835" t="s">
        <v>2386</v>
      </c>
      <c r="H86" s="835" t="s">
        <v>2387</v>
      </c>
      <c r="I86" s="849">
        <v>7.0100002288818359</v>
      </c>
      <c r="J86" s="849">
        <v>50</v>
      </c>
      <c r="K86" s="850">
        <v>350.5</v>
      </c>
    </row>
    <row r="87" spans="1:11" ht="14.4" customHeight="1" x14ac:dyDescent="0.3">
      <c r="A87" s="831" t="s">
        <v>577</v>
      </c>
      <c r="B87" s="832" t="s">
        <v>578</v>
      </c>
      <c r="C87" s="835" t="s">
        <v>590</v>
      </c>
      <c r="D87" s="863" t="s">
        <v>591</v>
      </c>
      <c r="E87" s="835" t="s">
        <v>2388</v>
      </c>
      <c r="F87" s="863" t="s">
        <v>2389</v>
      </c>
      <c r="G87" s="835" t="s">
        <v>2390</v>
      </c>
      <c r="H87" s="835" t="s">
        <v>2391</v>
      </c>
      <c r="I87" s="849">
        <v>0.47249999642372131</v>
      </c>
      <c r="J87" s="849">
        <v>1700</v>
      </c>
      <c r="K87" s="850">
        <v>804</v>
      </c>
    </row>
    <row r="88" spans="1:11" ht="14.4" customHeight="1" x14ac:dyDescent="0.3">
      <c r="A88" s="831" t="s">
        <v>577</v>
      </c>
      <c r="B88" s="832" t="s">
        <v>578</v>
      </c>
      <c r="C88" s="835" t="s">
        <v>590</v>
      </c>
      <c r="D88" s="863" t="s">
        <v>591</v>
      </c>
      <c r="E88" s="835" t="s">
        <v>2388</v>
      </c>
      <c r="F88" s="863" t="s">
        <v>2389</v>
      </c>
      <c r="G88" s="835" t="s">
        <v>2392</v>
      </c>
      <c r="H88" s="835" t="s">
        <v>2393</v>
      </c>
      <c r="I88" s="849">
        <v>0.30000001192092896</v>
      </c>
      <c r="J88" s="849">
        <v>100</v>
      </c>
      <c r="K88" s="850">
        <v>30</v>
      </c>
    </row>
    <row r="89" spans="1:11" ht="14.4" customHeight="1" x14ac:dyDescent="0.3">
      <c r="A89" s="831" t="s">
        <v>577</v>
      </c>
      <c r="B89" s="832" t="s">
        <v>578</v>
      </c>
      <c r="C89" s="835" t="s">
        <v>590</v>
      </c>
      <c r="D89" s="863" t="s">
        <v>591</v>
      </c>
      <c r="E89" s="835" t="s">
        <v>2388</v>
      </c>
      <c r="F89" s="863" t="s">
        <v>2389</v>
      </c>
      <c r="G89" s="835" t="s">
        <v>2394</v>
      </c>
      <c r="H89" s="835" t="s">
        <v>2395</v>
      </c>
      <c r="I89" s="849">
        <v>0.54000002145767212</v>
      </c>
      <c r="J89" s="849">
        <v>2100</v>
      </c>
      <c r="K89" s="850">
        <v>1134</v>
      </c>
    </row>
    <row r="90" spans="1:11" ht="14.4" customHeight="1" x14ac:dyDescent="0.3">
      <c r="A90" s="831" t="s">
        <v>577</v>
      </c>
      <c r="B90" s="832" t="s">
        <v>578</v>
      </c>
      <c r="C90" s="835" t="s">
        <v>590</v>
      </c>
      <c r="D90" s="863" t="s">
        <v>591</v>
      </c>
      <c r="E90" s="835" t="s">
        <v>2388</v>
      </c>
      <c r="F90" s="863" t="s">
        <v>2389</v>
      </c>
      <c r="G90" s="835" t="s">
        <v>2396</v>
      </c>
      <c r="H90" s="835" t="s">
        <v>2397</v>
      </c>
      <c r="I90" s="849">
        <v>1.7999999523162842</v>
      </c>
      <c r="J90" s="849">
        <v>100</v>
      </c>
      <c r="K90" s="850">
        <v>180</v>
      </c>
    </row>
    <row r="91" spans="1:11" ht="14.4" customHeight="1" x14ac:dyDescent="0.3">
      <c r="A91" s="831" t="s">
        <v>577</v>
      </c>
      <c r="B91" s="832" t="s">
        <v>578</v>
      </c>
      <c r="C91" s="835" t="s">
        <v>590</v>
      </c>
      <c r="D91" s="863" t="s">
        <v>591</v>
      </c>
      <c r="E91" s="835" t="s">
        <v>2398</v>
      </c>
      <c r="F91" s="863" t="s">
        <v>2399</v>
      </c>
      <c r="G91" s="835" t="s">
        <v>2400</v>
      </c>
      <c r="H91" s="835" t="s">
        <v>2401</v>
      </c>
      <c r="I91" s="849">
        <v>0.62999999523162842</v>
      </c>
      <c r="J91" s="849">
        <v>15800</v>
      </c>
      <c r="K91" s="850">
        <v>9954</v>
      </c>
    </row>
    <row r="92" spans="1:11" ht="14.4" customHeight="1" x14ac:dyDescent="0.3">
      <c r="A92" s="831" t="s">
        <v>577</v>
      </c>
      <c r="B92" s="832" t="s">
        <v>578</v>
      </c>
      <c r="C92" s="835" t="s">
        <v>590</v>
      </c>
      <c r="D92" s="863" t="s">
        <v>591</v>
      </c>
      <c r="E92" s="835" t="s">
        <v>2402</v>
      </c>
      <c r="F92" s="863" t="s">
        <v>2403</v>
      </c>
      <c r="G92" s="835" t="s">
        <v>2404</v>
      </c>
      <c r="H92" s="835" t="s">
        <v>2405</v>
      </c>
      <c r="I92" s="849">
        <v>430.10000610351562</v>
      </c>
      <c r="J92" s="849">
        <v>5</v>
      </c>
      <c r="K92" s="850">
        <v>2150.5</v>
      </c>
    </row>
    <row r="93" spans="1:11" ht="14.4" customHeight="1" x14ac:dyDescent="0.3">
      <c r="A93" s="831" t="s">
        <v>577</v>
      </c>
      <c r="B93" s="832" t="s">
        <v>578</v>
      </c>
      <c r="C93" s="835" t="s">
        <v>590</v>
      </c>
      <c r="D93" s="863" t="s">
        <v>591</v>
      </c>
      <c r="E93" s="835" t="s">
        <v>2406</v>
      </c>
      <c r="F93" s="863" t="s">
        <v>2407</v>
      </c>
      <c r="G93" s="835" t="s">
        <v>2408</v>
      </c>
      <c r="H93" s="835" t="s">
        <v>2409</v>
      </c>
      <c r="I93" s="849">
        <v>23.479999542236328</v>
      </c>
      <c r="J93" s="849">
        <v>30</v>
      </c>
      <c r="K93" s="850">
        <v>704.4000244140625</v>
      </c>
    </row>
    <row r="94" spans="1:11" ht="14.4" customHeight="1" x14ac:dyDescent="0.3">
      <c r="A94" s="831" t="s">
        <v>577</v>
      </c>
      <c r="B94" s="832" t="s">
        <v>578</v>
      </c>
      <c r="C94" s="835" t="s">
        <v>595</v>
      </c>
      <c r="D94" s="863" t="s">
        <v>596</v>
      </c>
      <c r="E94" s="835" t="s">
        <v>2223</v>
      </c>
      <c r="F94" s="863" t="s">
        <v>2224</v>
      </c>
      <c r="G94" s="835" t="s">
        <v>2410</v>
      </c>
      <c r="H94" s="835" t="s">
        <v>2411</v>
      </c>
      <c r="I94" s="849">
        <v>0.97000002861022949</v>
      </c>
      <c r="J94" s="849">
        <v>2000</v>
      </c>
      <c r="K94" s="850">
        <v>1940</v>
      </c>
    </row>
    <row r="95" spans="1:11" ht="14.4" customHeight="1" x14ac:dyDescent="0.3">
      <c r="A95" s="831" t="s">
        <v>577</v>
      </c>
      <c r="B95" s="832" t="s">
        <v>578</v>
      </c>
      <c r="C95" s="835" t="s">
        <v>595</v>
      </c>
      <c r="D95" s="863" t="s">
        <v>596</v>
      </c>
      <c r="E95" s="835" t="s">
        <v>2223</v>
      </c>
      <c r="F95" s="863" t="s">
        <v>2224</v>
      </c>
      <c r="G95" s="835" t="s">
        <v>2412</v>
      </c>
      <c r="H95" s="835" t="s">
        <v>2413</v>
      </c>
      <c r="I95" s="849">
        <v>1.4950000047683716</v>
      </c>
      <c r="J95" s="849">
        <v>1900</v>
      </c>
      <c r="K95" s="850">
        <v>2841</v>
      </c>
    </row>
    <row r="96" spans="1:11" ht="14.4" customHeight="1" x14ac:dyDescent="0.3">
      <c r="A96" s="831" t="s">
        <v>577</v>
      </c>
      <c r="B96" s="832" t="s">
        <v>578</v>
      </c>
      <c r="C96" s="835" t="s">
        <v>595</v>
      </c>
      <c r="D96" s="863" t="s">
        <v>596</v>
      </c>
      <c r="E96" s="835" t="s">
        <v>2223</v>
      </c>
      <c r="F96" s="863" t="s">
        <v>2224</v>
      </c>
      <c r="G96" s="835" t="s">
        <v>2414</v>
      </c>
      <c r="H96" s="835" t="s">
        <v>2415</v>
      </c>
      <c r="I96" s="849">
        <v>0.5899999737739563</v>
      </c>
      <c r="J96" s="849">
        <v>2000</v>
      </c>
      <c r="K96" s="850">
        <v>1180</v>
      </c>
    </row>
    <row r="97" spans="1:11" ht="14.4" customHeight="1" x14ac:dyDescent="0.3">
      <c r="A97" s="831" t="s">
        <v>577</v>
      </c>
      <c r="B97" s="832" t="s">
        <v>578</v>
      </c>
      <c r="C97" s="835" t="s">
        <v>595</v>
      </c>
      <c r="D97" s="863" t="s">
        <v>596</v>
      </c>
      <c r="E97" s="835" t="s">
        <v>2223</v>
      </c>
      <c r="F97" s="863" t="s">
        <v>2224</v>
      </c>
      <c r="G97" s="835" t="s">
        <v>2414</v>
      </c>
      <c r="H97" s="835" t="s">
        <v>2416</v>
      </c>
      <c r="I97" s="849">
        <v>0.5899999737739563</v>
      </c>
      <c r="J97" s="849">
        <v>500</v>
      </c>
      <c r="K97" s="850">
        <v>295</v>
      </c>
    </row>
    <row r="98" spans="1:11" ht="14.4" customHeight="1" x14ac:dyDescent="0.3">
      <c r="A98" s="831" t="s">
        <v>577</v>
      </c>
      <c r="B98" s="832" t="s">
        <v>578</v>
      </c>
      <c r="C98" s="835" t="s">
        <v>595</v>
      </c>
      <c r="D98" s="863" t="s">
        <v>596</v>
      </c>
      <c r="E98" s="835" t="s">
        <v>2223</v>
      </c>
      <c r="F98" s="863" t="s">
        <v>2224</v>
      </c>
      <c r="G98" s="835" t="s">
        <v>2229</v>
      </c>
      <c r="H98" s="835" t="s">
        <v>2230</v>
      </c>
      <c r="I98" s="849">
        <v>0.87999999523162842</v>
      </c>
      <c r="J98" s="849">
        <v>600</v>
      </c>
      <c r="K98" s="850">
        <v>528</v>
      </c>
    </row>
    <row r="99" spans="1:11" ht="14.4" customHeight="1" x14ac:dyDescent="0.3">
      <c r="A99" s="831" t="s">
        <v>577</v>
      </c>
      <c r="B99" s="832" t="s">
        <v>578</v>
      </c>
      <c r="C99" s="835" t="s">
        <v>595</v>
      </c>
      <c r="D99" s="863" t="s">
        <v>596</v>
      </c>
      <c r="E99" s="835" t="s">
        <v>2223</v>
      </c>
      <c r="F99" s="863" t="s">
        <v>2224</v>
      </c>
      <c r="G99" s="835" t="s">
        <v>2231</v>
      </c>
      <c r="H99" s="835" t="s">
        <v>2232</v>
      </c>
      <c r="I99" s="849">
        <v>3.0099999904632568</v>
      </c>
      <c r="J99" s="849">
        <v>240</v>
      </c>
      <c r="K99" s="850">
        <v>722.4000244140625</v>
      </c>
    </row>
    <row r="100" spans="1:11" ht="14.4" customHeight="1" x14ac:dyDescent="0.3">
      <c r="A100" s="831" t="s">
        <v>577</v>
      </c>
      <c r="B100" s="832" t="s">
        <v>578</v>
      </c>
      <c r="C100" s="835" t="s">
        <v>595</v>
      </c>
      <c r="D100" s="863" t="s">
        <v>596</v>
      </c>
      <c r="E100" s="835" t="s">
        <v>2223</v>
      </c>
      <c r="F100" s="863" t="s">
        <v>2224</v>
      </c>
      <c r="G100" s="835" t="s">
        <v>2233</v>
      </c>
      <c r="H100" s="835" t="s">
        <v>2234</v>
      </c>
      <c r="I100" s="849">
        <v>1.1799999475479126</v>
      </c>
      <c r="J100" s="849">
        <v>600</v>
      </c>
      <c r="K100" s="850">
        <v>708</v>
      </c>
    </row>
    <row r="101" spans="1:11" ht="14.4" customHeight="1" x14ac:dyDescent="0.3">
      <c r="A101" s="831" t="s">
        <v>577</v>
      </c>
      <c r="B101" s="832" t="s">
        <v>578</v>
      </c>
      <c r="C101" s="835" t="s">
        <v>595</v>
      </c>
      <c r="D101" s="863" t="s">
        <v>596</v>
      </c>
      <c r="E101" s="835" t="s">
        <v>2223</v>
      </c>
      <c r="F101" s="863" t="s">
        <v>2224</v>
      </c>
      <c r="G101" s="835" t="s">
        <v>2239</v>
      </c>
      <c r="H101" s="835" t="s">
        <v>2240</v>
      </c>
      <c r="I101" s="849">
        <v>22.149999618530273</v>
      </c>
      <c r="J101" s="849">
        <v>150</v>
      </c>
      <c r="K101" s="850">
        <v>3322.5</v>
      </c>
    </row>
    <row r="102" spans="1:11" ht="14.4" customHeight="1" x14ac:dyDescent="0.3">
      <c r="A102" s="831" t="s">
        <v>577</v>
      </c>
      <c r="B102" s="832" t="s">
        <v>578</v>
      </c>
      <c r="C102" s="835" t="s">
        <v>595</v>
      </c>
      <c r="D102" s="863" t="s">
        <v>596</v>
      </c>
      <c r="E102" s="835" t="s">
        <v>2223</v>
      </c>
      <c r="F102" s="863" t="s">
        <v>2224</v>
      </c>
      <c r="G102" s="835" t="s">
        <v>2241</v>
      </c>
      <c r="H102" s="835" t="s">
        <v>2242</v>
      </c>
      <c r="I102" s="849">
        <v>30.170000076293945</v>
      </c>
      <c r="J102" s="849">
        <v>50</v>
      </c>
      <c r="K102" s="850">
        <v>1508.5</v>
      </c>
    </row>
    <row r="103" spans="1:11" ht="14.4" customHeight="1" x14ac:dyDescent="0.3">
      <c r="A103" s="831" t="s">
        <v>577</v>
      </c>
      <c r="B103" s="832" t="s">
        <v>578</v>
      </c>
      <c r="C103" s="835" t="s">
        <v>595</v>
      </c>
      <c r="D103" s="863" t="s">
        <v>596</v>
      </c>
      <c r="E103" s="835" t="s">
        <v>2223</v>
      </c>
      <c r="F103" s="863" t="s">
        <v>2224</v>
      </c>
      <c r="G103" s="835" t="s">
        <v>2417</v>
      </c>
      <c r="H103" s="835" t="s">
        <v>2418</v>
      </c>
      <c r="I103" s="849">
        <v>13.039999961853027</v>
      </c>
      <c r="J103" s="849">
        <v>20</v>
      </c>
      <c r="K103" s="850">
        <v>260.82000732421875</v>
      </c>
    </row>
    <row r="104" spans="1:11" ht="14.4" customHeight="1" x14ac:dyDescent="0.3">
      <c r="A104" s="831" t="s">
        <v>577</v>
      </c>
      <c r="B104" s="832" t="s">
        <v>578</v>
      </c>
      <c r="C104" s="835" t="s">
        <v>595</v>
      </c>
      <c r="D104" s="863" t="s">
        <v>596</v>
      </c>
      <c r="E104" s="835" t="s">
        <v>2223</v>
      </c>
      <c r="F104" s="863" t="s">
        <v>2224</v>
      </c>
      <c r="G104" s="835" t="s">
        <v>2245</v>
      </c>
      <c r="H104" s="835" t="s">
        <v>2246</v>
      </c>
      <c r="I104" s="849">
        <v>139.17332967122397</v>
      </c>
      <c r="J104" s="849">
        <v>10</v>
      </c>
      <c r="K104" s="850">
        <v>1391.739990234375</v>
      </c>
    </row>
    <row r="105" spans="1:11" ht="14.4" customHeight="1" x14ac:dyDescent="0.3">
      <c r="A105" s="831" t="s">
        <v>577</v>
      </c>
      <c r="B105" s="832" t="s">
        <v>578</v>
      </c>
      <c r="C105" s="835" t="s">
        <v>595</v>
      </c>
      <c r="D105" s="863" t="s">
        <v>596</v>
      </c>
      <c r="E105" s="835" t="s">
        <v>2223</v>
      </c>
      <c r="F105" s="863" t="s">
        <v>2224</v>
      </c>
      <c r="G105" s="835" t="s">
        <v>2249</v>
      </c>
      <c r="H105" s="835" t="s">
        <v>2250</v>
      </c>
      <c r="I105" s="849">
        <v>0.85333335399627686</v>
      </c>
      <c r="J105" s="849">
        <v>500</v>
      </c>
      <c r="K105" s="850">
        <v>427</v>
      </c>
    </row>
    <row r="106" spans="1:11" ht="14.4" customHeight="1" x14ac:dyDescent="0.3">
      <c r="A106" s="831" t="s">
        <v>577</v>
      </c>
      <c r="B106" s="832" t="s">
        <v>578</v>
      </c>
      <c r="C106" s="835" t="s">
        <v>595</v>
      </c>
      <c r="D106" s="863" t="s">
        <v>596</v>
      </c>
      <c r="E106" s="835" t="s">
        <v>2223</v>
      </c>
      <c r="F106" s="863" t="s">
        <v>2224</v>
      </c>
      <c r="G106" s="835" t="s">
        <v>2251</v>
      </c>
      <c r="H106" s="835" t="s">
        <v>2252</v>
      </c>
      <c r="I106" s="849">
        <v>1.5133333206176758</v>
      </c>
      <c r="J106" s="849">
        <v>250</v>
      </c>
      <c r="K106" s="850">
        <v>378.5</v>
      </c>
    </row>
    <row r="107" spans="1:11" ht="14.4" customHeight="1" x14ac:dyDescent="0.3">
      <c r="A107" s="831" t="s">
        <v>577</v>
      </c>
      <c r="B107" s="832" t="s">
        <v>578</v>
      </c>
      <c r="C107" s="835" t="s">
        <v>595</v>
      </c>
      <c r="D107" s="863" t="s">
        <v>596</v>
      </c>
      <c r="E107" s="835" t="s">
        <v>2223</v>
      </c>
      <c r="F107" s="863" t="s">
        <v>2224</v>
      </c>
      <c r="G107" s="835" t="s">
        <v>2419</v>
      </c>
      <c r="H107" s="835" t="s">
        <v>2420</v>
      </c>
      <c r="I107" s="849">
        <v>98.379997253417969</v>
      </c>
      <c r="J107" s="849">
        <v>5</v>
      </c>
      <c r="K107" s="850">
        <v>491.89999389648437</v>
      </c>
    </row>
    <row r="108" spans="1:11" ht="14.4" customHeight="1" x14ac:dyDescent="0.3">
      <c r="A108" s="831" t="s">
        <v>577</v>
      </c>
      <c r="B108" s="832" t="s">
        <v>578</v>
      </c>
      <c r="C108" s="835" t="s">
        <v>595</v>
      </c>
      <c r="D108" s="863" t="s">
        <v>596</v>
      </c>
      <c r="E108" s="835" t="s">
        <v>2223</v>
      </c>
      <c r="F108" s="863" t="s">
        <v>2224</v>
      </c>
      <c r="G108" s="835" t="s">
        <v>2257</v>
      </c>
      <c r="H108" s="835" t="s">
        <v>2258</v>
      </c>
      <c r="I108" s="849">
        <v>8.3900003433227539</v>
      </c>
      <c r="J108" s="849">
        <v>48</v>
      </c>
      <c r="K108" s="850">
        <v>402.72000122070312</v>
      </c>
    </row>
    <row r="109" spans="1:11" ht="14.4" customHeight="1" x14ac:dyDescent="0.3">
      <c r="A109" s="831" t="s">
        <v>577</v>
      </c>
      <c r="B109" s="832" t="s">
        <v>578</v>
      </c>
      <c r="C109" s="835" t="s">
        <v>595</v>
      </c>
      <c r="D109" s="863" t="s">
        <v>596</v>
      </c>
      <c r="E109" s="835" t="s">
        <v>2223</v>
      </c>
      <c r="F109" s="863" t="s">
        <v>2224</v>
      </c>
      <c r="G109" s="835" t="s">
        <v>2259</v>
      </c>
      <c r="H109" s="835" t="s">
        <v>2260</v>
      </c>
      <c r="I109" s="849">
        <v>10.824999809265137</v>
      </c>
      <c r="J109" s="849">
        <v>24</v>
      </c>
      <c r="K109" s="850">
        <v>259.80000305175781</v>
      </c>
    </row>
    <row r="110" spans="1:11" ht="14.4" customHeight="1" x14ac:dyDescent="0.3">
      <c r="A110" s="831" t="s">
        <v>577</v>
      </c>
      <c r="B110" s="832" t="s">
        <v>578</v>
      </c>
      <c r="C110" s="835" t="s">
        <v>595</v>
      </c>
      <c r="D110" s="863" t="s">
        <v>596</v>
      </c>
      <c r="E110" s="835" t="s">
        <v>2223</v>
      </c>
      <c r="F110" s="863" t="s">
        <v>2224</v>
      </c>
      <c r="G110" s="835" t="s">
        <v>2421</v>
      </c>
      <c r="H110" s="835" t="s">
        <v>2422</v>
      </c>
      <c r="I110" s="849">
        <v>29.180000305175781</v>
      </c>
      <c r="J110" s="849">
        <v>30</v>
      </c>
      <c r="K110" s="850">
        <v>875.42999267578125</v>
      </c>
    </row>
    <row r="111" spans="1:11" ht="14.4" customHeight="1" x14ac:dyDescent="0.3">
      <c r="A111" s="831" t="s">
        <v>577</v>
      </c>
      <c r="B111" s="832" t="s">
        <v>578</v>
      </c>
      <c r="C111" s="835" t="s">
        <v>595</v>
      </c>
      <c r="D111" s="863" t="s">
        <v>596</v>
      </c>
      <c r="E111" s="835" t="s">
        <v>2223</v>
      </c>
      <c r="F111" s="863" t="s">
        <v>2224</v>
      </c>
      <c r="G111" s="835" t="s">
        <v>2423</v>
      </c>
      <c r="H111" s="835" t="s">
        <v>2424</v>
      </c>
      <c r="I111" s="849">
        <v>8.619999885559082</v>
      </c>
      <c r="J111" s="849">
        <v>10</v>
      </c>
      <c r="K111" s="850">
        <v>86.199996948242188</v>
      </c>
    </row>
    <row r="112" spans="1:11" ht="14.4" customHeight="1" x14ac:dyDescent="0.3">
      <c r="A112" s="831" t="s">
        <v>577</v>
      </c>
      <c r="B112" s="832" t="s">
        <v>578</v>
      </c>
      <c r="C112" s="835" t="s">
        <v>595</v>
      </c>
      <c r="D112" s="863" t="s">
        <v>596</v>
      </c>
      <c r="E112" s="835" t="s">
        <v>2223</v>
      </c>
      <c r="F112" s="863" t="s">
        <v>2224</v>
      </c>
      <c r="G112" s="835" t="s">
        <v>2425</v>
      </c>
      <c r="H112" s="835" t="s">
        <v>2426</v>
      </c>
      <c r="I112" s="849">
        <v>10.520000457763672</v>
      </c>
      <c r="J112" s="849">
        <v>10</v>
      </c>
      <c r="K112" s="850">
        <v>105.19999694824219</v>
      </c>
    </row>
    <row r="113" spans="1:11" ht="14.4" customHeight="1" x14ac:dyDescent="0.3">
      <c r="A113" s="831" t="s">
        <v>577</v>
      </c>
      <c r="B113" s="832" t="s">
        <v>578</v>
      </c>
      <c r="C113" s="835" t="s">
        <v>595</v>
      </c>
      <c r="D113" s="863" t="s">
        <v>596</v>
      </c>
      <c r="E113" s="835" t="s">
        <v>2223</v>
      </c>
      <c r="F113" s="863" t="s">
        <v>2224</v>
      </c>
      <c r="G113" s="835" t="s">
        <v>2427</v>
      </c>
      <c r="H113" s="835" t="s">
        <v>2428</v>
      </c>
      <c r="I113" s="849">
        <v>13.220000267028809</v>
      </c>
      <c r="J113" s="849">
        <v>20</v>
      </c>
      <c r="K113" s="850">
        <v>264.39999389648437</v>
      </c>
    </row>
    <row r="114" spans="1:11" ht="14.4" customHeight="1" x14ac:dyDescent="0.3">
      <c r="A114" s="831" t="s">
        <v>577</v>
      </c>
      <c r="B114" s="832" t="s">
        <v>578</v>
      </c>
      <c r="C114" s="835" t="s">
        <v>595</v>
      </c>
      <c r="D114" s="863" t="s">
        <v>596</v>
      </c>
      <c r="E114" s="835" t="s">
        <v>2223</v>
      </c>
      <c r="F114" s="863" t="s">
        <v>2224</v>
      </c>
      <c r="G114" s="835" t="s">
        <v>2261</v>
      </c>
      <c r="H114" s="835" t="s">
        <v>2262</v>
      </c>
      <c r="I114" s="849">
        <v>2.5049999952316284</v>
      </c>
      <c r="J114" s="849">
        <v>300</v>
      </c>
      <c r="K114" s="850">
        <v>752</v>
      </c>
    </row>
    <row r="115" spans="1:11" ht="14.4" customHeight="1" x14ac:dyDescent="0.3">
      <c r="A115" s="831" t="s">
        <v>577</v>
      </c>
      <c r="B115" s="832" t="s">
        <v>578</v>
      </c>
      <c r="C115" s="835" t="s">
        <v>595</v>
      </c>
      <c r="D115" s="863" t="s">
        <v>596</v>
      </c>
      <c r="E115" s="835" t="s">
        <v>2223</v>
      </c>
      <c r="F115" s="863" t="s">
        <v>2224</v>
      </c>
      <c r="G115" s="835" t="s">
        <v>2263</v>
      </c>
      <c r="H115" s="835" t="s">
        <v>2264</v>
      </c>
      <c r="I115" s="849">
        <v>3.2633333206176758</v>
      </c>
      <c r="J115" s="849">
        <v>600</v>
      </c>
      <c r="K115" s="850">
        <v>1958</v>
      </c>
    </row>
    <row r="116" spans="1:11" ht="14.4" customHeight="1" x14ac:dyDescent="0.3">
      <c r="A116" s="831" t="s">
        <v>577</v>
      </c>
      <c r="B116" s="832" t="s">
        <v>578</v>
      </c>
      <c r="C116" s="835" t="s">
        <v>595</v>
      </c>
      <c r="D116" s="863" t="s">
        <v>596</v>
      </c>
      <c r="E116" s="835" t="s">
        <v>2223</v>
      </c>
      <c r="F116" s="863" t="s">
        <v>2224</v>
      </c>
      <c r="G116" s="835" t="s">
        <v>2265</v>
      </c>
      <c r="H116" s="835" t="s">
        <v>2266</v>
      </c>
      <c r="I116" s="849">
        <v>3.9650000333786011</v>
      </c>
      <c r="J116" s="849">
        <v>400</v>
      </c>
      <c r="K116" s="850">
        <v>1586</v>
      </c>
    </row>
    <row r="117" spans="1:11" ht="14.4" customHeight="1" x14ac:dyDescent="0.3">
      <c r="A117" s="831" t="s">
        <v>577</v>
      </c>
      <c r="B117" s="832" t="s">
        <v>578</v>
      </c>
      <c r="C117" s="835" t="s">
        <v>595</v>
      </c>
      <c r="D117" s="863" t="s">
        <v>596</v>
      </c>
      <c r="E117" s="835" t="s">
        <v>2223</v>
      </c>
      <c r="F117" s="863" t="s">
        <v>2224</v>
      </c>
      <c r="G117" s="835" t="s">
        <v>2267</v>
      </c>
      <c r="H117" s="835" t="s">
        <v>2268</v>
      </c>
      <c r="I117" s="849">
        <v>4.4824999570846558</v>
      </c>
      <c r="J117" s="849">
        <v>800</v>
      </c>
      <c r="K117" s="850">
        <v>3586</v>
      </c>
    </row>
    <row r="118" spans="1:11" ht="14.4" customHeight="1" x14ac:dyDescent="0.3">
      <c r="A118" s="831" t="s">
        <v>577</v>
      </c>
      <c r="B118" s="832" t="s">
        <v>578</v>
      </c>
      <c r="C118" s="835" t="s">
        <v>595</v>
      </c>
      <c r="D118" s="863" t="s">
        <v>596</v>
      </c>
      <c r="E118" s="835" t="s">
        <v>2223</v>
      </c>
      <c r="F118" s="863" t="s">
        <v>2224</v>
      </c>
      <c r="G118" s="835" t="s">
        <v>2429</v>
      </c>
      <c r="H118" s="835" t="s">
        <v>2430</v>
      </c>
      <c r="I118" s="849">
        <v>22.299999237060547</v>
      </c>
      <c r="J118" s="849">
        <v>6</v>
      </c>
      <c r="K118" s="850">
        <v>133.78999328613281</v>
      </c>
    </row>
    <row r="119" spans="1:11" ht="14.4" customHeight="1" x14ac:dyDescent="0.3">
      <c r="A119" s="831" t="s">
        <v>577</v>
      </c>
      <c r="B119" s="832" t="s">
        <v>578</v>
      </c>
      <c r="C119" s="835" t="s">
        <v>595</v>
      </c>
      <c r="D119" s="863" t="s">
        <v>596</v>
      </c>
      <c r="E119" s="835" t="s">
        <v>2223</v>
      </c>
      <c r="F119" s="863" t="s">
        <v>2224</v>
      </c>
      <c r="G119" s="835" t="s">
        <v>2431</v>
      </c>
      <c r="H119" s="835" t="s">
        <v>2432</v>
      </c>
      <c r="I119" s="849">
        <v>12.079999923706055</v>
      </c>
      <c r="J119" s="849">
        <v>100</v>
      </c>
      <c r="K119" s="850">
        <v>1208</v>
      </c>
    </row>
    <row r="120" spans="1:11" ht="14.4" customHeight="1" x14ac:dyDescent="0.3">
      <c r="A120" s="831" t="s">
        <v>577</v>
      </c>
      <c r="B120" s="832" t="s">
        <v>578</v>
      </c>
      <c r="C120" s="835" t="s">
        <v>595</v>
      </c>
      <c r="D120" s="863" t="s">
        <v>596</v>
      </c>
      <c r="E120" s="835" t="s">
        <v>2223</v>
      </c>
      <c r="F120" s="863" t="s">
        <v>2224</v>
      </c>
      <c r="G120" s="835" t="s">
        <v>2433</v>
      </c>
      <c r="H120" s="835" t="s">
        <v>2434</v>
      </c>
      <c r="I120" s="849">
        <v>12.619999885559082</v>
      </c>
      <c r="J120" s="849">
        <v>60</v>
      </c>
      <c r="K120" s="850">
        <v>757.27001953125</v>
      </c>
    </row>
    <row r="121" spans="1:11" ht="14.4" customHeight="1" x14ac:dyDescent="0.3">
      <c r="A121" s="831" t="s">
        <v>577</v>
      </c>
      <c r="B121" s="832" t="s">
        <v>578</v>
      </c>
      <c r="C121" s="835" t="s">
        <v>595</v>
      </c>
      <c r="D121" s="863" t="s">
        <v>596</v>
      </c>
      <c r="E121" s="835" t="s">
        <v>2223</v>
      </c>
      <c r="F121" s="863" t="s">
        <v>2224</v>
      </c>
      <c r="G121" s="835" t="s">
        <v>2435</v>
      </c>
      <c r="H121" s="835" t="s">
        <v>2436</v>
      </c>
      <c r="I121" s="849">
        <v>13.800000190734863</v>
      </c>
      <c r="J121" s="849">
        <v>96</v>
      </c>
      <c r="K121" s="850">
        <v>1324.800048828125</v>
      </c>
    </row>
    <row r="122" spans="1:11" ht="14.4" customHeight="1" x14ac:dyDescent="0.3">
      <c r="A122" s="831" t="s">
        <v>577</v>
      </c>
      <c r="B122" s="832" t="s">
        <v>578</v>
      </c>
      <c r="C122" s="835" t="s">
        <v>595</v>
      </c>
      <c r="D122" s="863" t="s">
        <v>596</v>
      </c>
      <c r="E122" s="835" t="s">
        <v>2223</v>
      </c>
      <c r="F122" s="863" t="s">
        <v>2224</v>
      </c>
      <c r="G122" s="835" t="s">
        <v>2437</v>
      </c>
      <c r="H122" s="835" t="s">
        <v>2438</v>
      </c>
      <c r="I122" s="849">
        <v>16.389999389648437</v>
      </c>
      <c r="J122" s="849">
        <v>320</v>
      </c>
      <c r="K122" s="850">
        <v>5244</v>
      </c>
    </row>
    <row r="123" spans="1:11" ht="14.4" customHeight="1" x14ac:dyDescent="0.3">
      <c r="A123" s="831" t="s">
        <v>577</v>
      </c>
      <c r="B123" s="832" t="s">
        <v>578</v>
      </c>
      <c r="C123" s="835" t="s">
        <v>595</v>
      </c>
      <c r="D123" s="863" t="s">
        <v>596</v>
      </c>
      <c r="E123" s="835" t="s">
        <v>2223</v>
      </c>
      <c r="F123" s="863" t="s">
        <v>2224</v>
      </c>
      <c r="G123" s="835" t="s">
        <v>2275</v>
      </c>
      <c r="H123" s="835" t="s">
        <v>2276</v>
      </c>
      <c r="I123" s="849">
        <v>72.220001220703125</v>
      </c>
      <c r="J123" s="849">
        <v>1</v>
      </c>
      <c r="K123" s="850">
        <v>72.220001220703125</v>
      </c>
    </row>
    <row r="124" spans="1:11" ht="14.4" customHeight="1" x14ac:dyDescent="0.3">
      <c r="A124" s="831" t="s">
        <v>577</v>
      </c>
      <c r="B124" s="832" t="s">
        <v>578</v>
      </c>
      <c r="C124" s="835" t="s">
        <v>595</v>
      </c>
      <c r="D124" s="863" t="s">
        <v>596</v>
      </c>
      <c r="E124" s="835" t="s">
        <v>2223</v>
      </c>
      <c r="F124" s="863" t="s">
        <v>2224</v>
      </c>
      <c r="G124" s="835" t="s">
        <v>2439</v>
      </c>
      <c r="H124" s="835" t="s">
        <v>2440</v>
      </c>
      <c r="I124" s="849">
        <v>105.45999908447266</v>
      </c>
      <c r="J124" s="849">
        <v>1</v>
      </c>
      <c r="K124" s="850">
        <v>105.45999908447266</v>
      </c>
    </row>
    <row r="125" spans="1:11" ht="14.4" customHeight="1" x14ac:dyDescent="0.3">
      <c r="A125" s="831" t="s">
        <v>577</v>
      </c>
      <c r="B125" s="832" t="s">
        <v>578</v>
      </c>
      <c r="C125" s="835" t="s">
        <v>595</v>
      </c>
      <c r="D125" s="863" t="s">
        <v>596</v>
      </c>
      <c r="E125" s="835" t="s">
        <v>2223</v>
      </c>
      <c r="F125" s="863" t="s">
        <v>2224</v>
      </c>
      <c r="G125" s="835" t="s">
        <v>2441</v>
      </c>
      <c r="H125" s="835" t="s">
        <v>2442</v>
      </c>
      <c r="I125" s="849">
        <v>138.46000671386719</v>
      </c>
      <c r="J125" s="849">
        <v>1</v>
      </c>
      <c r="K125" s="850">
        <v>138.46000671386719</v>
      </c>
    </row>
    <row r="126" spans="1:11" ht="14.4" customHeight="1" x14ac:dyDescent="0.3">
      <c r="A126" s="831" t="s">
        <v>577</v>
      </c>
      <c r="B126" s="832" t="s">
        <v>578</v>
      </c>
      <c r="C126" s="835" t="s">
        <v>595</v>
      </c>
      <c r="D126" s="863" t="s">
        <v>596</v>
      </c>
      <c r="E126" s="835" t="s">
        <v>2223</v>
      </c>
      <c r="F126" s="863" t="s">
        <v>2224</v>
      </c>
      <c r="G126" s="835" t="s">
        <v>2443</v>
      </c>
      <c r="H126" s="835" t="s">
        <v>2444</v>
      </c>
      <c r="I126" s="849">
        <v>9.7299995422363281</v>
      </c>
      <c r="J126" s="849">
        <v>360</v>
      </c>
      <c r="K126" s="850">
        <v>3502.5599365234375</v>
      </c>
    </row>
    <row r="127" spans="1:11" ht="14.4" customHeight="1" x14ac:dyDescent="0.3">
      <c r="A127" s="831" t="s">
        <v>577</v>
      </c>
      <c r="B127" s="832" t="s">
        <v>578</v>
      </c>
      <c r="C127" s="835" t="s">
        <v>595</v>
      </c>
      <c r="D127" s="863" t="s">
        <v>596</v>
      </c>
      <c r="E127" s="835" t="s">
        <v>2223</v>
      </c>
      <c r="F127" s="863" t="s">
        <v>2224</v>
      </c>
      <c r="G127" s="835" t="s">
        <v>2445</v>
      </c>
      <c r="H127" s="835" t="s">
        <v>2446</v>
      </c>
      <c r="I127" s="849">
        <v>11.260000228881836</v>
      </c>
      <c r="J127" s="849">
        <v>360</v>
      </c>
      <c r="K127" s="850">
        <v>4053.06005859375</v>
      </c>
    </row>
    <row r="128" spans="1:11" ht="14.4" customHeight="1" x14ac:dyDescent="0.3">
      <c r="A128" s="831" t="s">
        <v>577</v>
      </c>
      <c r="B128" s="832" t="s">
        <v>578</v>
      </c>
      <c r="C128" s="835" t="s">
        <v>595</v>
      </c>
      <c r="D128" s="863" t="s">
        <v>596</v>
      </c>
      <c r="E128" s="835" t="s">
        <v>2223</v>
      </c>
      <c r="F128" s="863" t="s">
        <v>2224</v>
      </c>
      <c r="G128" s="835" t="s">
        <v>2447</v>
      </c>
      <c r="H128" s="835" t="s">
        <v>2448</v>
      </c>
      <c r="I128" s="849">
        <v>7.130000114440918</v>
      </c>
      <c r="J128" s="849">
        <v>56</v>
      </c>
      <c r="K128" s="850">
        <v>399.10000610351562</v>
      </c>
    </row>
    <row r="129" spans="1:11" ht="14.4" customHeight="1" x14ac:dyDescent="0.3">
      <c r="A129" s="831" t="s">
        <v>577</v>
      </c>
      <c r="B129" s="832" t="s">
        <v>578</v>
      </c>
      <c r="C129" s="835" t="s">
        <v>595</v>
      </c>
      <c r="D129" s="863" t="s">
        <v>596</v>
      </c>
      <c r="E129" s="835" t="s">
        <v>2223</v>
      </c>
      <c r="F129" s="863" t="s">
        <v>2224</v>
      </c>
      <c r="G129" s="835" t="s">
        <v>2449</v>
      </c>
      <c r="H129" s="835" t="s">
        <v>2450</v>
      </c>
      <c r="I129" s="849">
        <v>11.313333511352539</v>
      </c>
      <c r="J129" s="849">
        <v>180</v>
      </c>
      <c r="K129" s="850">
        <v>2036.5899658203125</v>
      </c>
    </row>
    <row r="130" spans="1:11" ht="14.4" customHeight="1" x14ac:dyDescent="0.3">
      <c r="A130" s="831" t="s">
        <v>577</v>
      </c>
      <c r="B130" s="832" t="s">
        <v>578</v>
      </c>
      <c r="C130" s="835" t="s">
        <v>595</v>
      </c>
      <c r="D130" s="863" t="s">
        <v>596</v>
      </c>
      <c r="E130" s="835" t="s">
        <v>2223</v>
      </c>
      <c r="F130" s="863" t="s">
        <v>2224</v>
      </c>
      <c r="G130" s="835" t="s">
        <v>2451</v>
      </c>
      <c r="H130" s="835" t="s">
        <v>2452</v>
      </c>
      <c r="I130" s="849">
        <v>13.869999885559082</v>
      </c>
      <c r="J130" s="849">
        <v>240</v>
      </c>
      <c r="K130" s="850">
        <v>3329.1499633789062</v>
      </c>
    </row>
    <row r="131" spans="1:11" ht="14.4" customHeight="1" x14ac:dyDescent="0.3">
      <c r="A131" s="831" t="s">
        <v>577</v>
      </c>
      <c r="B131" s="832" t="s">
        <v>578</v>
      </c>
      <c r="C131" s="835" t="s">
        <v>595</v>
      </c>
      <c r="D131" s="863" t="s">
        <v>596</v>
      </c>
      <c r="E131" s="835" t="s">
        <v>2223</v>
      </c>
      <c r="F131" s="863" t="s">
        <v>2224</v>
      </c>
      <c r="G131" s="835" t="s">
        <v>2453</v>
      </c>
      <c r="H131" s="835" t="s">
        <v>2454</v>
      </c>
      <c r="I131" s="849">
        <v>15.489999771118164</v>
      </c>
      <c r="J131" s="849">
        <v>40</v>
      </c>
      <c r="K131" s="850">
        <v>619.42999267578125</v>
      </c>
    </row>
    <row r="132" spans="1:11" ht="14.4" customHeight="1" x14ac:dyDescent="0.3">
      <c r="A132" s="831" t="s">
        <v>577</v>
      </c>
      <c r="B132" s="832" t="s">
        <v>578</v>
      </c>
      <c r="C132" s="835" t="s">
        <v>595</v>
      </c>
      <c r="D132" s="863" t="s">
        <v>596</v>
      </c>
      <c r="E132" s="835" t="s">
        <v>2223</v>
      </c>
      <c r="F132" s="863" t="s">
        <v>2224</v>
      </c>
      <c r="G132" s="835" t="s">
        <v>2455</v>
      </c>
      <c r="H132" s="835" t="s">
        <v>2456</v>
      </c>
      <c r="I132" s="849">
        <v>17.557499408721924</v>
      </c>
      <c r="J132" s="849">
        <v>320</v>
      </c>
      <c r="K132" s="850">
        <v>5619.3499755859375</v>
      </c>
    </row>
    <row r="133" spans="1:11" ht="14.4" customHeight="1" x14ac:dyDescent="0.3">
      <c r="A133" s="831" t="s">
        <v>577</v>
      </c>
      <c r="B133" s="832" t="s">
        <v>578</v>
      </c>
      <c r="C133" s="835" t="s">
        <v>595</v>
      </c>
      <c r="D133" s="863" t="s">
        <v>596</v>
      </c>
      <c r="E133" s="835" t="s">
        <v>2223</v>
      </c>
      <c r="F133" s="863" t="s">
        <v>2224</v>
      </c>
      <c r="G133" s="835" t="s">
        <v>2457</v>
      </c>
      <c r="H133" s="835" t="s">
        <v>2458</v>
      </c>
      <c r="I133" s="849">
        <v>260.01998901367187</v>
      </c>
      <c r="J133" s="849">
        <v>2</v>
      </c>
      <c r="K133" s="850">
        <v>520.03997802734375</v>
      </c>
    </row>
    <row r="134" spans="1:11" ht="14.4" customHeight="1" x14ac:dyDescent="0.3">
      <c r="A134" s="831" t="s">
        <v>577</v>
      </c>
      <c r="B134" s="832" t="s">
        <v>578</v>
      </c>
      <c r="C134" s="835" t="s">
        <v>595</v>
      </c>
      <c r="D134" s="863" t="s">
        <v>596</v>
      </c>
      <c r="E134" s="835" t="s">
        <v>2223</v>
      </c>
      <c r="F134" s="863" t="s">
        <v>2224</v>
      </c>
      <c r="G134" s="835" t="s">
        <v>2459</v>
      </c>
      <c r="H134" s="835" t="s">
        <v>2460</v>
      </c>
      <c r="I134" s="849">
        <v>290</v>
      </c>
      <c r="J134" s="849">
        <v>2</v>
      </c>
      <c r="K134" s="850">
        <v>580</v>
      </c>
    </row>
    <row r="135" spans="1:11" ht="14.4" customHeight="1" x14ac:dyDescent="0.3">
      <c r="A135" s="831" t="s">
        <v>577</v>
      </c>
      <c r="B135" s="832" t="s">
        <v>578</v>
      </c>
      <c r="C135" s="835" t="s">
        <v>595</v>
      </c>
      <c r="D135" s="863" t="s">
        <v>596</v>
      </c>
      <c r="E135" s="835" t="s">
        <v>2223</v>
      </c>
      <c r="F135" s="863" t="s">
        <v>2224</v>
      </c>
      <c r="G135" s="835" t="s">
        <v>2461</v>
      </c>
      <c r="H135" s="835" t="s">
        <v>2462</v>
      </c>
      <c r="I135" s="849">
        <v>42.630001068115234</v>
      </c>
      <c r="J135" s="849">
        <v>216</v>
      </c>
      <c r="K135" s="850">
        <v>9208</v>
      </c>
    </row>
    <row r="136" spans="1:11" ht="14.4" customHeight="1" x14ac:dyDescent="0.3">
      <c r="A136" s="831" t="s">
        <v>577</v>
      </c>
      <c r="B136" s="832" t="s">
        <v>578</v>
      </c>
      <c r="C136" s="835" t="s">
        <v>595</v>
      </c>
      <c r="D136" s="863" t="s">
        <v>596</v>
      </c>
      <c r="E136" s="835" t="s">
        <v>2223</v>
      </c>
      <c r="F136" s="863" t="s">
        <v>2224</v>
      </c>
      <c r="G136" s="835" t="s">
        <v>2463</v>
      </c>
      <c r="H136" s="835" t="s">
        <v>2464</v>
      </c>
      <c r="I136" s="849">
        <v>7.4800000190734863</v>
      </c>
      <c r="J136" s="849">
        <v>100</v>
      </c>
      <c r="K136" s="850">
        <v>747.5</v>
      </c>
    </row>
    <row r="137" spans="1:11" ht="14.4" customHeight="1" x14ac:dyDescent="0.3">
      <c r="A137" s="831" t="s">
        <v>577</v>
      </c>
      <c r="B137" s="832" t="s">
        <v>578</v>
      </c>
      <c r="C137" s="835" t="s">
        <v>595</v>
      </c>
      <c r="D137" s="863" t="s">
        <v>596</v>
      </c>
      <c r="E137" s="835" t="s">
        <v>2223</v>
      </c>
      <c r="F137" s="863" t="s">
        <v>2224</v>
      </c>
      <c r="G137" s="835" t="s">
        <v>2465</v>
      </c>
      <c r="H137" s="835" t="s">
        <v>2466</v>
      </c>
      <c r="I137" s="849">
        <v>22.450000762939453</v>
      </c>
      <c r="J137" s="849">
        <v>50</v>
      </c>
      <c r="K137" s="850">
        <v>1122.699951171875</v>
      </c>
    </row>
    <row r="138" spans="1:11" ht="14.4" customHeight="1" x14ac:dyDescent="0.3">
      <c r="A138" s="831" t="s">
        <v>577</v>
      </c>
      <c r="B138" s="832" t="s">
        <v>578</v>
      </c>
      <c r="C138" s="835" t="s">
        <v>595</v>
      </c>
      <c r="D138" s="863" t="s">
        <v>596</v>
      </c>
      <c r="E138" s="835" t="s">
        <v>2223</v>
      </c>
      <c r="F138" s="863" t="s">
        <v>2224</v>
      </c>
      <c r="G138" s="835" t="s">
        <v>2289</v>
      </c>
      <c r="H138" s="835" t="s">
        <v>2290</v>
      </c>
      <c r="I138" s="849">
        <v>5.6399998664855957</v>
      </c>
      <c r="J138" s="849">
        <v>37</v>
      </c>
      <c r="K138" s="850">
        <v>208.67999315261841</v>
      </c>
    </row>
    <row r="139" spans="1:11" ht="14.4" customHeight="1" x14ac:dyDescent="0.3">
      <c r="A139" s="831" t="s">
        <v>577</v>
      </c>
      <c r="B139" s="832" t="s">
        <v>578</v>
      </c>
      <c r="C139" s="835" t="s">
        <v>595</v>
      </c>
      <c r="D139" s="863" t="s">
        <v>596</v>
      </c>
      <c r="E139" s="835" t="s">
        <v>2223</v>
      </c>
      <c r="F139" s="863" t="s">
        <v>2224</v>
      </c>
      <c r="G139" s="835" t="s">
        <v>2292</v>
      </c>
      <c r="H139" s="835" t="s">
        <v>2293</v>
      </c>
      <c r="I139" s="849">
        <v>10.119999885559082</v>
      </c>
      <c r="J139" s="849">
        <v>36</v>
      </c>
      <c r="K139" s="850">
        <v>364.32000732421875</v>
      </c>
    </row>
    <row r="140" spans="1:11" ht="14.4" customHeight="1" x14ac:dyDescent="0.3">
      <c r="A140" s="831" t="s">
        <v>577</v>
      </c>
      <c r="B140" s="832" t="s">
        <v>578</v>
      </c>
      <c r="C140" s="835" t="s">
        <v>595</v>
      </c>
      <c r="D140" s="863" t="s">
        <v>596</v>
      </c>
      <c r="E140" s="835" t="s">
        <v>2223</v>
      </c>
      <c r="F140" s="863" t="s">
        <v>2224</v>
      </c>
      <c r="G140" s="835" t="s">
        <v>2294</v>
      </c>
      <c r="H140" s="835" t="s">
        <v>2295</v>
      </c>
      <c r="I140" s="849">
        <v>0.67000001668930054</v>
      </c>
      <c r="J140" s="849">
        <v>1000</v>
      </c>
      <c r="K140" s="850">
        <v>670</v>
      </c>
    </row>
    <row r="141" spans="1:11" ht="14.4" customHeight="1" x14ac:dyDescent="0.3">
      <c r="A141" s="831" t="s">
        <v>577</v>
      </c>
      <c r="B141" s="832" t="s">
        <v>578</v>
      </c>
      <c r="C141" s="835" t="s">
        <v>595</v>
      </c>
      <c r="D141" s="863" t="s">
        <v>596</v>
      </c>
      <c r="E141" s="835" t="s">
        <v>2300</v>
      </c>
      <c r="F141" s="863" t="s">
        <v>2301</v>
      </c>
      <c r="G141" s="835" t="s">
        <v>2467</v>
      </c>
      <c r="H141" s="835" t="s">
        <v>2468</v>
      </c>
      <c r="I141" s="849">
        <v>2.9000000953674316</v>
      </c>
      <c r="J141" s="849">
        <v>200</v>
      </c>
      <c r="K141" s="850">
        <v>580</v>
      </c>
    </row>
    <row r="142" spans="1:11" ht="14.4" customHeight="1" x14ac:dyDescent="0.3">
      <c r="A142" s="831" t="s">
        <v>577</v>
      </c>
      <c r="B142" s="832" t="s">
        <v>578</v>
      </c>
      <c r="C142" s="835" t="s">
        <v>595</v>
      </c>
      <c r="D142" s="863" t="s">
        <v>596</v>
      </c>
      <c r="E142" s="835" t="s">
        <v>2300</v>
      </c>
      <c r="F142" s="863" t="s">
        <v>2301</v>
      </c>
      <c r="G142" s="835" t="s">
        <v>2304</v>
      </c>
      <c r="H142" s="835" t="s">
        <v>2305</v>
      </c>
      <c r="I142" s="849">
        <v>9.9999997764825821E-3</v>
      </c>
      <c r="J142" s="849">
        <v>50</v>
      </c>
      <c r="K142" s="850">
        <v>0.5</v>
      </c>
    </row>
    <row r="143" spans="1:11" ht="14.4" customHeight="1" x14ac:dyDescent="0.3">
      <c r="A143" s="831" t="s">
        <v>577</v>
      </c>
      <c r="B143" s="832" t="s">
        <v>578</v>
      </c>
      <c r="C143" s="835" t="s">
        <v>595</v>
      </c>
      <c r="D143" s="863" t="s">
        <v>596</v>
      </c>
      <c r="E143" s="835" t="s">
        <v>2300</v>
      </c>
      <c r="F143" s="863" t="s">
        <v>2301</v>
      </c>
      <c r="G143" s="835" t="s">
        <v>2469</v>
      </c>
      <c r="H143" s="835" t="s">
        <v>2470</v>
      </c>
      <c r="I143" s="849">
        <v>34.995000839233398</v>
      </c>
      <c r="J143" s="849">
        <v>80</v>
      </c>
      <c r="K143" s="850">
        <v>2799.6500244140625</v>
      </c>
    </row>
    <row r="144" spans="1:11" ht="14.4" customHeight="1" x14ac:dyDescent="0.3">
      <c r="A144" s="831" t="s">
        <v>577</v>
      </c>
      <c r="B144" s="832" t="s">
        <v>578</v>
      </c>
      <c r="C144" s="835" t="s">
        <v>595</v>
      </c>
      <c r="D144" s="863" t="s">
        <v>596</v>
      </c>
      <c r="E144" s="835" t="s">
        <v>2300</v>
      </c>
      <c r="F144" s="863" t="s">
        <v>2301</v>
      </c>
      <c r="G144" s="835" t="s">
        <v>2471</v>
      </c>
      <c r="H144" s="835" t="s">
        <v>2472</v>
      </c>
      <c r="I144" s="849">
        <v>11.739999771118164</v>
      </c>
      <c r="J144" s="849">
        <v>100</v>
      </c>
      <c r="K144" s="850">
        <v>1174</v>
      </c>
    </row>
    <row r="145" spans="1:11" ht="14.4" customHeight="1" x14ac:dyDescent="0.3">
      <c r="A145" s="831" t="s">
        <v>577</v>
      </c>
      <c r="B145" s="832" t="s">
        <v>578</v>
      </c>
      <c r="C145" s="835" t="s">
        <v>595</v>
      </c>
      <c r="D145" s="863" t="s">
        <v>596</v>
      </c>
      <c r="E145" s="835" t="s">
        <v>2300</v>
      </c>
      <c r="F145" s="863" t="s">
        <v>2301</v>
      </c>
      <c r="G145" s="835" t="s">
        <v>2473</v>
      </c>
      <c r="H145" s="835" t="s">
        <v>2474</v>
      </c>
      <c r="I145" s="849">
        <v>2.2899999618530273</v>
      </c>
      <c r="J145" s="849">
        <v>50</v>
      </c>
      <c r="K145" s="850">
        <v>114.5</v>
      </c>
    </row>
    <row r="146" spans="1:11" ht="14.4" customHeight="1" x14ac:dyDescent="0.3">
      <c r="A146" s="831" t="s">
        <v>577</v>
      </c>
      <c r="B146" s="832" t="s">
        <v>578</v>
      </c>
      <c r="C146" s="835" t="s">
        <v>595</v>
      </c>
      <c r="D146" s="863" t="s">
        <v>596</v>
      </c>
      <c r="E146" s="835" t="s">
        <v>2300</v>
      </c>
      <c r="F146" s="863" t="s">
        <v>2301</v>
      </c>
      <c r="G146" s="835" t="s">
        <v>2475</v>
      </c>
      <c r="H146" s="835" t="s">
        <v>2476</v>
      </c>
      <c r="I146" s="849">
        <v>447.70001220703125</v>
      </c>
      <c r="J146" s="849">
        <v>4</v>
      </c>
      <c r="K146" s="850">
        <v>1790.800048828125</v>
      </c>
    </row>
    <row r="147" spans="1:11" ht="14.4" customHeight="1" x14ac:dyDescent="0.3">
      <c r="A147" s="831" t="s">
        <v>577</v>
      </c>
      <c r="B147" s="832" t="s">
        <v>578</v>
      </c>
      <c r="C147" s="835" t="s">
        <v>595</v>
      </c>
      <c r="D147" s="863" t="s">
        <v>596</v>
      </c>
      <c r="E147" s="835" t="s">
        <v>2300</v>
      </c>
      <c r="F147" s="863" t="s">
        <v>2301</v>
      </c>
      <c r="G147" s="835" t="s">
        <v>2477</v>
      </c>
      <c r="H147" s="835" t="s">
        <v>2478</v>
      </c>
      <c r="I147" s="849">
        <v>16.065000534057617</v>
      </c>
      <c r="J147" s="849">
        <v>3</v>
      </c>
      <c r="K147" s="850">
        <v>48.170001983642578</v>
      </c>
    </row>
    <row r="148" spans="1:11" ht="14.4" customHeight="1" x14ac:dyDescent="0.3">
      <c r="A148" s="831" t="s">
        <v>577</v>
      </c>
      <c r="B148" s="832" t="s">
        <v>578</v>
      </c>
      <c r="C148" s="835" t="s">
        <v>595</v>
      </c>
      <c r="D148" s="863" t="s">
        <v>596</v>
      </c>
      <c r="E148" s="835" t="s">
        <v>2300</v>
      </c>
      <c r="F148" s="863" t="s">
        <v>2301</v>
      </c>
      <c r="G148" s="835" t="s">
        <v>2368</v>
      </c>
      <c r="H148" s="835" t="s">
        <v>2369</v>
      </c>
      <c r="I148" s="849">
        <v>1.9800000190734863</v>
      </c>
      <c r="J148" s="849">
        <v>150</v>
      </c>
      <c r="K148" s="850">
        <v>297</v>
      </c>
    </row>
    <row r="149" spans="1:11" ht="14.4" customHeight="1" x14ac:dyDescent="0.3">
      <c r="A149" s="831" t="s">
        <v>577</v>
      </c>
      <c r="B149" s="832" t="s">
        <v>578</v>
      </c>
      <c r="C149" s="835" t="s">
        <v>595</v>
      </c>
      <c r="D149" s="863" t="s">
        <v>596</v>
      </c>
      <c r="E149" s="835" t="s">
        <v>2300</v>
      </c>
      <c r="F149" s="863" t="s">
        <v>2301</v>
      </c>
      <c r="G149" s="835" t="s">
        <v>2370</v>
      </c>
      <c r="H149" s="835" t="s">
        <v>2371</v>
      </c>
      <c r="I149" s="849">
        <v>3.0799999237060547</v>
      </c>
      <c r="J149" s="849">
        <v>50</v>
      </c>
      <c r="K149" s="850">
        <v>154</v>
      </c>
    </row>
    <row r="150" spans="1:11" ht="14.4" customHeight="1" x14ac:dyDescent="0.3">
      <c r="A150" s="831" t="s">
        <v>577</v>
      </c>
      <c r="B150" s="832" t="s">
        <v>578</v>
      </c>
      <c r="C150" s="835" t="s">
        <v>595</v>
      </c>
      <c r="D150" s="863" t="s">
        <v>596</v>
      </c>
      <c r="E150" s="835" t="s">
        <v>2300</v>
      </c>
      <c r="F150" s="863" t="s">
        <v>2301</v>
      </c>
      <c r="G150" s="835" t="s">
        <v>2372</v>
      </c>
      <c r="H150" s="835" t="s">
        <v>2373</v>
      </c>
      <c r="I150" s="849">
        <v>3.0999999046325684</v>
      </c>
      <c r="J150" s="849">
        <v>50</v>
      </c>
      <c r="K150" s="850">
        <v>155</v>
      </c>
    </row>
    <row r="151" spans="1:11" ht="14.4" customHeight="1" x14ac:dyDescent="0.3">
      <c r="A151" s="831" t="s">
        <v>577</v>
      </c>
      <c r="B151" s="832" t="s">
        <v>578</v>
      </c>
      <c r="C151" s="835" t="s">
        <v>595</v>
      </c>
      <c r="D151" s="863" t="s">
        <v>596</v>
      </c>
      <c r="E151" s="835" t="s">
        <v>2300</v>
      </c>
      <c r="F151" s="863" t="s">
        <v>2301</v>
      </c>
      <c r="G151" s="835" t="s">
        <v>2376</v>
      </c>
      <c r="H151" s="835" t="s">
        <v>2377</v>
      </c>
      <c r="I151" s="849">
        <v>2.1650000810623169</v>
      </c>
      <c r="J151" s="849">
        <v>100</v>
      </c>
      <c r="K151" s="850">
        <v>216.5</v>
      </c>
    </row>
    <row r="152" spans="1:11" ht="14.4" customHeight="1" x14ac:dyDescent="0.3">
      <c r="A152" s="831" t="s">
        <v>577</v>
      </c>
      <c r="B152" s="832" t="s">
        <v>578</v>
      </c>
      <c r="C152" s="835" t="s">
        <v>595</v>
      </c>
      <c r="D152" s="863" t="s">
        <v>596</v>
      </c>
      <c r="E152" s="835" t="s">
        <v>2300</v>
      </c>
      <c r="F152" s="863" t="s">
        <v>2301</v>
      </c>
      <c r="G152" s="835" t="s">
        <v>2479</v>
      </c>
      <c r="H152" s="835" t="s">
        <v>2480</v>
      </c>
      <c r="I152" s="849">
        <v>2.5199999809265137</v>
      </c>
      <c r="J152" s="849">
        <v>50</v>
      </c>
      <c r="K152" s="850">
        <v>126</v>
      </c>
    </row>
    <row r="153" spans="1:11" ht="14.4" customHeight="1" x14ac:dyDescent="0.3">
      <c r="A153" s="831" t="s">
        <v>577</v>
      </c>
      <c r="B153" s="832" t="s">
        <v>578</v>
      </c>
      <c r="C153" s="835" t="s">
        <v>595</v>
      </c>
      <c r="D153" s="863" t="s">
        <v>596</v>
      </c>
      <c r="E153" s="835" t="s">
        <v>2300</v>
      </c>
      <c r="F153" s="863" t="s">
        <v>2301</v>
      </c>
      <c r="G153" s="835" t="s">
        <v>2380</v>
      </c>
      <c r="H153" s="835" t="s">
        <v>2381</v>
      </c>
      <c r="I153" s="849">
        <v>21.229999542236328</v>
      </c>
      <c r="J153" s="849">
        <v>50</v>
      </c>
      <c r="K153" s="850">
        <v>1061.5</v>
      </c>
    </row>
    <row r="154" spans="1:11" ht="14.4" customHeight="1" x14ac:dyDescent="0.3">
      <c r="A154" s="831" t="s">
        <v>577</v>
      </c>
      <c r="B154" s="832" t="s">
        <v>578</v>
      </c>
      <c r="C154" s="835" t="s">
        <v>595</v>
      </c>
      <c r="D154" s="863" t="s">
        <v>596</v>
      </c>
      <c r="E154" s="835" t="s">
        <v>2481</v>
      </c>
      <c r="F154" s="863" t="s">
        <v>2482</v>
      </c>
      <c r="G154" s="835" t="s">
        <v>2483</v>
      </c>
      <c r="H154" s="835" t="s">
        <v>2484</v>
      </c>
      <c r="I154" s="849">
        <v>26.569999694824219</v>
      </c>
      <c r="J154" s="849">
        <v>72</v>
      </c>
      <c r="K154" s="850">
        <v>1912.6800537109375</v>
      </c>
    </row>
    <row r="155" spans="1:11" ht="14.4" customHeight="1" x14ac:dyDescent="0.3">
      <c r="A155" s="831" t="s">
        <v>577</v>
      </c>
      <c r="B155" s="832" t="s">
        <v>578</v>
      </c>
      <c r="C155" s="835" t="s">
        <v>595</v>
      </c>
      <c r="D155" s="863" t="s">
        <v>596</v>
      </c>
      <c r="E155" s="835" t="s">
        <v>2481</v>
      </c>
      <c r="F155" s="863" t="s">
        <v>2482</v>
      </c>
      <c r="G155" s="835" t="s">
        <v>2485</v>
      </c>
      <c r="H155" s="835" t="s">
        <v>2486</v>
      </c>
      <c r="I155" s="849">
        <v>38.25</v>
      </c>
      <c r="J155" s="849">
        <v>36</v>
      </c>
      <c r="K155" s="850">
        <v>1377.1300048828125</v>
      </c>
    </row>
    <row r="156" spans="1:11" ht="14.4" customHeight="1" x14ac:dyDescent="0.3">
      <c r="A156" s="831" t="s">
        <v>577</v>
      </c>
      <c r="B156" s="832" t="s">
        <v>578</v>
      </c>
      <c r="C156" s="835" t="s">
        <v>595</v>
      </c>
      <c r="D156" s="863" t="s">
        <v>596</v>
      </c>
      <c r="E156" s="835" t="s">
        <v>2388</v>
      </c>
      <c r="F156" s="863" t="s">
        <v>2389</v>
      </c>
      <c r="G156" s="835" t="s">
        <v>2394</v>
      </c>
      <c r="H156" s="835" t="s">
        <v>2395</v>
      </c>
      <c r="I156" s="849">
        <v>0.55000001192092896</v>
      </c>
      <c r="J156" s="849">
        <v>100</v>
      </c>
      <c r="K156" s="850">
        <v>55</v>
      </c>
    </row>
    <row r="157" spans="1:11" ht="14.4" customHeight="1" x14ac:dyDescent="0.3">
      <c r="A157" s="831" t="s">
        <v>577</v>
      </c>
      <c r="B157" s="832" t="s">
        <v>578</v>
      </c>
      <c r="C157" s="835" t="s">
        <v>595</v>
      </c>
      <c r="D157" s="863" t="s">
        <v>596</v>
      </c>
      <c r="E157" s="835" t="s">
        <v>2388</v>
      </c>
      <c r="F157" s="863" t="s">
        <v>2389</v>
      </c>
      <c r="G157" s="835" t="s">
        <v>2396</v>
      </c>
      <c r="H157" s="835" t="s">
        <v>2397</v>
      </c>
      <c r="I157" s="849">
        <v>1.7999999523162842</v>
      </c>
      <c r="J157" s="849">
        <v>100</v>
      </c>
      <c r="K157" s="850">
        <v>180</v>
      </c>
    </row>
    <row r="158" spans="1:11" ht="14.4" customHeight="1" x14ac:dyDescent="0.3">
      <c r="A158" s="831" t="s">
        <v>577</v>
      </c>
      <c r="B158" s="832" t="s">
        <v>578</v>
      </c>
      <c r="C158" s="835" t="s">
        <v>595</v>
      </c>
      <c r="D158" s="863" t="s">
        <v>596</v>
      </c>
      <c r="E158" s="835" t="s">
        <v>2398</v>
      </c>
      <c r="F158" s="863" t="s">
        <v>2399</v>
      </c>
      <c r="G158" s="835" t="s">
        <v>2487</v>
      </c>
      <c r="H158" s="835" t="s">
        <v>2488</v>
      </c>
      <c r="I158" s="849">
        <v>0.63249999284744263</v>
      </c>
      <c r="J158" s="849">
        <v>4000</v>
      </c>
      <c r="K158" s="850">
        <v>2526</v>
      </c>
    </row>
    <row r="159" spans="1:11" ht="14.4" customHeight="1" x14ac:dyDescent="0.3">
      <c r="A159" s="831" t="s">
        <v>577</v>
      </c>
      <c r="B159" s="832" t="s">
        <v>578</v>
      </c>
      <c r="C159" s="835" t="s">
        <v>595</v>
      </c>
      <c r="D159" s="863" t="s">
        <v>596</v>
      </c>
      <c r="E159" s="835" t="s">
        <v>2398</v>
      </c>
      <c r="F159" s="863" t="s">
        <v>2399</v>
      </c>
      <c r="G159" s="835" t="s">
        <v>2400</v>
      </c>
      <c r="H159" s="835" t="s">
        <v>2401</v>
      </c>
      <c r="I159" s="849">
        <v>0.62999999523162842</v>
      </c>
      <c r="J159" s="849">
        <v>2800</v>
      </c>
      <c r="K159" s="850">
        <v>1764</v>
      </c>
    </row>
    <row r="160" spans="1:11" ht="14.4" customHeight="1" x14ac:dyDescent="0.3">
      <c r="A160" s="831" t="s">
        <v>577</v>
      </c>
      <c r="B160" s="832" t="s">
        <v>578</v>
      </c>
      <c r="C160" s="835" t="s">
        <v>595</v>
      </c>
      <c r="D160" s="863" t="s">
        <v>596</v>
      </c>
      <c r="E160" s="835" t="s">
        <v>2398</v>
      </c>
      <c r="F160" s="863" t="s">
        <v>2399</v>
      </c>
      <c r="G160" s="835" t="s">
        <v>2489</v>
      </c>
      <c r="H160" s="835" t="s">
        <v>2490</v>
      </c>
      <c r="I160" s="849">
        <v>0.62999999523162842</v>
      </c>
      <c r="J160" s="849">
        <v>800</v>
      </c>
      <c r="K160" s="850">
        <v>504</v>
      </c>
    </row>
    <row r="161" spans="1:11" ht="14.4" customHeight="1" x14ac:dyDescent="0.3">
      <c r="A161" s="831" t="s">
        <v>577</v>
      </c>
      <c r="B161" s="832" t="s">
        <v>578</v>
      </c>
      <c r="C161" s="835" t="s">
        <v>595</v>
      </c>
      <c r="D161" s="863" t="s">
        <v>596</v>
      </c>
      <c r="E161" s="835" t="s">
        <v>2398</v>
      </c>
      <c r="F161" s="863" t="s">
        <v>2399</v>
      </c>
      <c r="G161" s="835" t="s">
        <v>2491</v>
      </c>
      <c r="H161" s="835" t="s">
        <v>2492</v>
      </c>
      <c r="I161" s="849">
        <v>12.590000152587891</v>
      </c>
      <c r="J161" s="849">
        <v>100</v>
      </c>
      <c r="K161" s="850">
        <v>1259</v>
      </c>
    </row>
    <row r="162" spans="1:11" ht="14.4" customHeight="1" x14ac:dyDescent="0.3">
      <c r="A162" s="831" t="s">
        <v>577</v>
      </c>
      <c r="B162" s="832" t="s">
        <v>578</v>
      </c>
      <c r="C162" s="835" t="s">
        <v>595</v>
      </c>
      <c r="D162" s="863" t="s">
        <v>596</v>
      </c>
      <c r="E162" s="835" t="s">
        <v>2398</v>
      </c>
      <c r="F162" s="863" t="s">
        <v>2399</v>
      </c>
      <c r="G162" s="835" t="s">
        <v>2493</v>
      </c>
      <c r="H162" s="835" t="s">
        <v>2494</v>
      </c>
      <c r="I162" s="849">
        <v>12.586666742960611</v>
      </c>
      <c r="J162" s="849">
        <v>150</v>
      </c>
      <c r="K162" s="850">
        <v>1888</v>
      </c>
    </row>
    <row r="163" spans="1:11" ht="14.4" customHeight="1" x14ac:dyDescent="0.3">
      <c r="A163" s="831" t="s">
        <v>577</v>
      </c>
      <c r="B163" s="832" t="s">
        <v>578</v>
      </c>
      <c r="C163" s="835" t="s">
        <v>598</v>
      </c>
      <c r="D163" s="863" t="s">
        <v>599</v>
      </c>
      <c r="E163" s="835" t="s">
        <v>2215</v>
      </c>
      <c r="F163" s="863" t="s">
        <v>2216</v>
      </c>
      <c r="G163" s="835" t="s">
        <v>2217</v>
      </c>
      <c r="H163" s="835" t="s">
        <v>2218</v>
      </c>
      <c r="I163" s="849">
        <v>152.45667012532553</v>
      </c>
      <c r="J163" s="849">
        <v>5</v>
      </c>
      <c r="K163" s="850">
        <v>762.28001403808594</v>
      </c>
    </row>
    <row r="164" spans="1:11" ht="14.4" customHeight="1" x14ac:dyDescent="0.3">
      <c r="A164" s="831" t="s">
        <v>577</v>
      </c>
      <c r="B164" s="832" t="s">
        <v>578</v>
      </c>
      <c r="C164" s="835" t="s">
        <v>598</v>
      </c>
      <c r="D164" s="863" t="s">
        <v>599</v>
      </c>
      <c r="E164" s="835" t="s">
        <v>2219</v>
      </c>
      <c r="F164" s="863" t="s">
        <v>2220</v>
      </c>
      <c r="G164" s="835" t="s">
        <v>2221</v>
      </c>
      <c r="H164" s="835" t="s">
        <v>2222</v>
      </c>
      <c r="I164" s="849">
        <v>3.190000057220459</v>
      </c>
      <c r="J164" s="849">
        <v>225</v>
      </c>
      <c r="K164" s="850">
        <v>717.75</v>
      </c>
    </row>
    <row r="165" spans="1:11" ht="14.4" customHeight="1" x14ac:dyDescent="0.3">
      <c r="A165" s="831" t="s">
        <v>577</v>
      </c>
      <c r="B165" s="832" t="s">
        <v>578</v>
      </c>
      <c r="C165" s="835" t="s">
        <v>598</v>
      </c>
      <c r="D165" s="863" t="s">
        <v>599</v>
      </c>
      <c r="E165" s="835" t="s">
        <v>2223</v>
      </c>
      <c r="F165" s="863" t="s">
        <v>2224</v>
      </c>
      <c r="G165" s="835" t="s">
        <v>2495</v>
      </c>
      <c r="H165" s="835" t="s">
        <v>2496</v>
      </c>
      <c r="I165" s="849">
        <v>6.2399997711181641</v>
      </c>
      <c r="J165" s="849">
        <v>0</v>
      </c>
      <c r="K165" s="850">
        <v>0</v>
      </c>
    </row>
    <row r="166" spans="1:11" ht="14.4" customHeight="1" x14ac:dyDescent="0.3">
      <c r="A166" s="831" t="s">
        <v>577</v>
      </c>
      <c r="B166" s="832" t="s">
        <v>578</v>
      </c>
      <c r="C166" s="835" t="s">
        <v>598</v>
      </c>
      <c r="D166" s="863" t="s">
        <v>599</v>
      </c>
      <c r="E166" s="835" t="s">
        <v>2223</v>
      </c>
      <c r="F166" s="863" t="s">
        <v>2224</v>
      </c>
      <c r="G166" s="835" t="s">
        <v>2227</v>
      </c>
      <c r="H166" s="835" t="s">
        <v>2228</v>
      </c>
      <c r="I166" s="849">
        <v>8.6000003814697266</v>
      </c>
      <c r="J166" s="849">
        <v>120</v>
      </c>
      <c r="K166" s="850">
        <v>1031.43994140625</v>
      </c>
    </row>
    <row r="167" spans="1:11" ht="14.4" customHeight="1" x14ac:dyDescent="0.3">
      <c r="A167" s="831" t="s">
        <v>577</v>
      </c>
      <c r="B167" s="832" t="s">
        <v>578</v>
      </c>
      <c r="C167" s="835" t="s">
        <v>598</v>
      </c>
      <c r="D167" s="863" t="s">
        <v>599</v>
      </c>
      <c r="E167" s="835" t="s">
        <v>2223</v>
      </c>
      <c r="F167" s="863" t="s">
        <v>2224</v>
      </c>
      <c r="G167" s="835" t="s">
        <v>2497</v>
      </c>
      <c r="H167" s="835" t="s">
        <v>2498</v>
      </c>
      <c r="I167" s="849">
        <v>0.62666666507720947</v>
      </c>
      <c r="J167" s="849">
        <v>700</v>
      </c>
      <c r="K167" s="850">
        <v>440</v>
      </c>
    </row>
    <row r="168" spans="1:11" ht="14.4" customHeight="1" x14ac:dyDescent="0.3">
      <c r="A168" s="831" t="s">
        <v>577</v>
      </c>
      <c r="B168" s="832" t="s">
        <v>578</v>
      </c>
      <c r="C168" s="835" t="s">
        <v>598</v>
      </c>
      <c r="D168" s="863" t="s">
        <v>599</v>
      </c>
      <c r="E168" s="835" t="s">
        <v>2223</v>
      </c>
      <c r="F168" s="863" t="s">
        <v>2224</v>
      </c>
      <c r="G168" s="835" t="s">
        <v>2499</v>
      </c>
      <c r="H168" s="835" t="s">
        <v>2500</v>
      </c>
      <c r="I168" s="849">
        <v>1.2899999618530273</v>
      </c>
      <c r="J168" s="849">
        <v>1900</v>
      </c>
      <c r="K168" s="850">
        <v>2451</v>
      </c>
    </row>
    <row r="169" spans="1:11" ht="14.4" customHeight="1" x14ac:dyDescent="0.3">
      <c r="A169" s="831" t="s">
        <v>577</v>
      </c>
      <c r="B169" s="832" t="s">
        <v>578</v>
      </c>
      <c r="C169" s="835" t="s">
        <v>598</v>
      </c>
      <c r="D169" s="863" t="s">
        <v>599</v>
      </c>
      <c r="E169" s="835" t="s">
        <v>2223</v>
      </c>
      <c r="F169" s="863" t="s">
        <v>2224</v>
      </c>
      <c r="G169" s="835" t="s">
        <v>2239</v>
      </c>
      <c r="H169" s="835" t="s">
        <v>2240</v>
      </c>
      <c r="I169" s="849">
        <v>22.149999618530273</v>
      </c>
      <c r="J169" s="849">
        <v>50</v>
      </c>
      <c r="K169" s="850">
        <v>1107.5</v>
      </c>
    </row>
    <row r="170" spans="1:11" ht="14.4" customHeight="1" x14ac:dyDescent="0.3">
      <c r="A170" s="831" t="s">
        <v>577</v>
      </c>
      <c r="B170" s="832" t="s">
        <v>578</v>
      </c>
      <c r="C170" s="835" t="s">
        <v>598</v>
      </c>
      <c r="D170" s="863" t="s">
        <v>599</v>
      </c>
      <c r="E170" s="835" t="s">
        <v>2223</v>
      </c>
      <c r="F170" s="863" t="s">
        <v>2224</v>
      </c>
      <c r="G170" s="835" t="s">
        <v>2241</v>
      </c>
      <c r="H170" s="835" t="s">
        <v>2242</v>
      </c>
      <c r="I170" s="849">
        <v>30.180000305175781</v>
      </c>
      <c r="J170" s="849">
        <v>50</v>
      </c>
      <c r="K170" s="850">
        <v>1509</v>
      </c>
    </row>
    <row r="171" spans="1:11" ht="14.4" customHeight="1" x14ac:dyDescent="0.3">
      <c r="A171" s="831" t="s">
        <v>577</v>
      </c>
      <c r="B171" s="832" t="s">
        <v>578</v>
      </c>
      <c r="C171" s="835" t="s">
        <v>598</v>
      </c>
      <c r="D171" s="863" t="s">
        <v>599</v>
      </c>
      <c r="E171" s="835" t="s">
        <v>2223</v>
      </c>
      <c r="F171" s="863" t="s">
        <v>2224</v>
      </c>
      <c r="G171" s="835" t="s">
        <v>2247</v>
      </c>
      <c r="H171" s="835" t="s">
        <v>2248</v>
      </c>
      <c r="I171" s="849">
        <v>1.3799999952316284</v>
      </c>
      <c r="J171" s="849">
        <v>100</v>
      </c>
      <c r="K171" s="850">
        <v>138</v>
      </c>
    </row>
    <row r="172" spans="1:11" ht="14.4" customHeight="1" x14ac:dyDescent="0.3">
      <c r="A172" s="831" t="s">
        <v>577</v>
      </c>
      <c r="B172" s="832" t="s">
        <v>578</v>
      </c>
      <c r="C172" s="835" t="s">
        <v>598</v>
      </c>
      <c r="D172" s="863" t="s">
        <v>599</v>
      </c>
      <c r="E172" s="835" t="s">
        <v>2223</v>
      </c>
      <c r="F172" s="863" t="s">
        <v>2224</v>
      </c>
      <c r="G172" s="835" t="s">
        <v>2251</v>
      </c>
      <c r="H172" s="835" t="s">
        <v>2252</v>
      </c>
      <c r="I172" s="849">
        <v>1.5199999809265137</v>
      </c>
      <c r="J172" s="849">
        <v>100</v>
      </c>
      <c r="K172" s="850">
        <v>152</v>
      </c>
    </row>
    <row r="173" spans="1:11" ht="14.4" customHeight="1" x14ac:dyDescent="0.3">
      <c r="A173" s="831" t="s">
        <v>577</v>
      </c>
      <c r="B173" s="832" t="s">
        <v>578</v>
      </c>
      <c r="C173" s="835" t="s">
        <v>598</v>
      </c>
      <c r="D173" s="863" t="s">
        <v>599</v>
      </c>
      <c r="E173" s="835" t="s">
        <v>2223</v>
      </c>
      <c r="F173" s="863" t="s">
        <v>2224</v>
      </c>
      <c r="G173" s="835" t="s">
        <v>2501</v>
      </c>
      <c r="H173" s="835" t="s">
        <v>2502</v>
      </c>
      <c r="I173" s="849">
        <v>2.0699999332427979</v>
      </c>
      <c r="J173" s="849">
        <v>100</v>
      </c>
      <c r="K173" s="850">
        <v>207</v>
      </c>
    </row>
    <row r="174" spans="1:11" ht="14.4" customHeight="1" x14ac:dyDescent="0.3">
      <c r="A174" s="831" t="s">
        <v>577</v>
      </c>
      <c r="B174" s="832" t="s">
        <v>578</v>
      </c>
      <c r="C174" s="835" t="s">
        <v>598</v>
      </c>
      <c r="D174" s="863" t="s">
        <v>599</v>
      </c>
      <c r="E174" s="835" t="s">
        <v>2223</v>
      </c>
      <c r="F174" s="863" t="s">
        <v>2224</v>
      </c>
      <c r="G174" s="835" t="s">
        <v>2255</v>
      </c>
      <c r="H174" s="835" t="s">
        <v>2256</v>
      </c>
      <c r="I174" s="849">
        <v>46</v>
      </c>
      <c r="J174" s="849">
        <v>1</v>
      </c>
      <c r="K174" s="850">
        <v>46</v>
      </c>
    </row>
    <row r="175" spans="1:11" ht="14.4" customHeight="1" x14ac:dyDescent="0.3">
      <c r="A175" s="831" t="s">
        <v>577</v>
      </c>
      <c r="B175" s="832" t="s">
        <v>578</v>
      </c>
      <c r="C175" s="835" t="s">
        <v>598</v>
      </c>
      <c r="D175" s="863" t="s">
        <v>599</v>
      </c>
      <c r="E175" s="835" t="s">
        <v>2223</v>
      </c>
      <c r="F175" s="863" t="s">
        <v>2224</v>
      </c>
      <c r="G175" s="835" t="s">
        <v>2503</v>
      </c>
      <c r="H175" s="835" t="s">
        <v>2504</v>
      </c>
      <c r="I175" s="849">
        <v>61.220001220703125</v>
      </c>
      <c r="J175" s="849">
        <v>1</v>
      </c>
      <c r="K175" s="850">
        <v>61.220001220703125</v>
      </c>
    </row>
    <row r="176" spans="1:11" ht="14.4" customHeight="1" x14ac:dyDescent="0.3">
      <c r="A176" s="831" t="s">
        <v>577</v>
      </c>
      <c r="B176" s="832" t="s">
        <v>578</v>
      </c>
      <c r="C176" s="835" t="s">
        <v>598</v>
      </c>
      <c r="D176" s="863" t="s">
        <v>599</v>
      </c>
      <c r="E176" s="835" t="s">
        <v>2223</v>
      </c>
      <c r="F176" s="863" t="s">
        <v>2224</v>
      </c>
      <c r="G176" s="835" t="s">
        <v>2257</v>
      </c>
      <c r="H176" s="835" t="s">
        <v>2258</v>
      </c>
      <c r="I176" s="849">
        <v>8.3949999809265137</v>
      </c>
      <c r="J176" s="849">
        <v>72</v>
      </c>
      <c r="K176" s="850">
        <v>604.32000732421875</v>
      </c>
    </row>
    <row r="177" spans="1:11" ht="14.4" customHeight="1" x14ac:dyDescent="0.3">
      <c r="A177" s="831" t="s">
        <v>577</v>
      </c>
      <c r="B177" s="832" t="s">
        <v>578</v>
      </c>
      <c r="C177" s="835" t="s">
        <v>598</v>
      </c>
      <c r="D177" s="863" t="s">
        <v>599</v>
      </c>
      <c r="E177" s="835" t="s">
        <v>2223</v>
      </c>
      <c r="F177" s="863" t="s">
        <v>2224</v>
      </c>
      <c r="G177" s="835" t="s">
        <v>2259</v>
      </c>
      <c r="H177" s="835" t="s">
        <v>2260</v>
      </c>
      <c r="I177" s="849">
        <v>13.079999923706055</v>
      </c>
      <c r="J177" s="849">
        <v>48</v>
      </c>
      <c r="K177" s="850">
        <v>627.84002685546875</v>
      </c>
    </row>
    <row r="178" spans="1:11" ht="14.4" customHeight="1" x14ac:dyDescent="0.3">
      <c r="A178" s="831" t="s">
        <v>577</v>
      </c>
      <c r="B178" s="832" t="s">
        <v>578</v>
      </c>
      <c r="C178" s="835" t="s">
        <v>598</v>
      </c>
      <c r="D178" s="863" t="s">
        <v>599</v>
      </c>
      <c r="E178" s="835" t="s">
        <v>2223</v>
      </c>
      <c r="F178" s="863" t="s">
        <v>2224</v>
      </c>
      <c r="G178" s="835" t="s">
        <v>2423</v>
      </c>
      <c r="H178" s="835" t="s">
        <v>2424</v>
      </c>
      <c r="I178" s="849">
        <v>8.622499942779541</v>
      </c>
      <c r="J178" s="849">
        <v>140</v>
      </c>
      <c r="K178" s="850">
        <v>1207.1000061035156</v>
      </c>
    </row>
    <row r="179" spans="1:11" ht="14.4" customHeight="1" x14ac:dyDescent="0.3">
      <c r="A179" s="831" t="s">
        <v>577</v>
      </c>
      <c r="B179" s="832" t="s">
        <v>578</v>
      </c>
      <c r="C179" s="835" t="s">
        <v>598</v>
      </c>
      <c r="D179" s="863" t="s">
        <v>599</v>
      </c>
      <c r="E179" s="835" t="s">
        <v>2223</v>
      </c>
      <c r="F179" s="863" t="s">
        <v>2224</v>
      </c>
      <c r="G179" s="835" t="s">
        <v>2261</v>
      </c>
      <c r="H179" s="835" t="s">
        <v>2262</v>
      </c>
      <c r="I179" s="849">
        <v>2.5</v>
      </c>
      <c r="J179" s="849">
        <v>140</v>
      </c>
      <c r="K179" s="850">
        <v>350</v>
      </c>
    </row>
    <row r="180" spans="1:11" ht="14.4" customHeight="1" x14ac:dyDescent="0.3">
      <c r="A180" s="831" t="s">
        <v>577</v>
      </c>
      <c r="B180" s="832" t="s">
        <v>578</v>
      </c>
      <c r="C180" s="835" t="s">
        <v>598</v>
      </c>
      <c r="D180" s="863" t="s">
        <v>599</v>
      </c>
      <c r="E180" s="835" t="s">
        <v>2223</v>
      </c>
      <c r="F180" s="863" t="s">
        <v>2224</v>
      </c>
      <c r="G180" s="835" t="s">
        <v>2263</v>
      </c>
      <c r="H180" s="835" t="s">
        <v>2264</v>
      </c>
      <c r="I180" s="849">
        <v>3.2699999809265137</v>
      </c>
      <c r="J180" s="849">
        <v>140</v>
      </c>
      <c r="K180" s="850">
        <v>457.80000305175781</v>
      </c>
    </row>
    <row r="181" spans="1:11" ht="14.4" customHeight="1" x14ac:dyDescent="0.3">
      <c r="A181" s="831" t="s">
        <v>577</v>
      </c>
      <c r="B181" s="832" t="s">
        <v>578</v>
      </c>
      <c r="C181" s="835" t="s">
        <v>598</v>
      </c>
      <c r="D181" s="863" t="s">
        <v>599</v>
      </c>
      <c r="E181" s="835" t="s">
        <v>2223</v>
      </c>
      <c r="F181" s="863" t="s">
        <v>2224</v>
      </c>
      <c r="G181" s="835" t="s">
        <v>2265</v>
      </c>
      <c r="H181" s="835" t="s">
        <v>2266</v>
      </c>
      <c r="I181" s="849">
        <v>3.9600000381469727</v>
      </c>
      <c r="J181" s="849">
        <v>100</v>
      </c>
      <c r="K181" s="850">
        <v>396</v>
      </c>
    </row>
    <row r="182" spans="1:11" ht="14.4" customHeight="1" x14ac:dyDescent="0.3">
      <c r="A182" s="831" t="s">
        <v>577</v>
      </c>
      <c r="B182" s="832" t="s">
        <v>578</v>
      </c>
      <c r="C182" s="835" t="s">
        <v>598</v>
      </c>
      <c r="D182" s="863" t="s">
        <v>599</v>
      </c>
      <c r="E182" s="835" t="s">
        <v>2223</v>
      </c>
      <c r="F182" s="863" t="s">
        <v>2224</v>
      </c>
      <c r="G182" s="835" t="s">
        <v>2287</v>
      </c>
      <c r="H182" s="835" t="s">
        <v>2288</v>
      </c>
      <c r="I182" s="849">
        <v>39.104999542236328</v>
      </c>
      <c r="J182" s="849">
        <v>30</v>
      </c>
      <c r="K182" s="850">
        <v>1173.1700134277344</v>
      </c>
    </row>
    <row r="183" spans="1:11" ht="14.4" customHeight="1" x14ac:dyDescent="0.3">
      <c r="A183" s="831" t="s">
        <v>577</v>
      </c>
      <c r="B183" s="832" t="s">
        <v>578</v>
      </c>
      <c r="C183" s="835" t="s">
        <v>598</v>
      </c>
      <c r="D183" s="863" t="s">
        <v>599</v>
      </c>
      <c r="E183" s="835" t="s">
        <v>2223</v>
      </c>
      <c r="F183" s="863" t="s">
        <v>2224</v>
      </c>
      <c r="G183" s="835" t="s">
        <v>2294</v>
      </c>
      <c r="H183" s="835" t="s">
        <v>2295</v>
      </c>
      <c r="I183" s="849">
        <v>0.67000001668930054</v>
      </c>
      <c r="J183" s="849">
        <v>600</v>
      </c>
      <c r="K183" s="850">
        <v>402</v>
      </c>
    </row>
    <row r="184" spans="1:11" ht="14.4" customHeight="1" x14ac:dyDescent="0.3">
      <c r="A184" s="831" t="s">
        <v>577</v>
      </c>
      <c r="B184" s="832" t="s">
        <v>578</v>
      </c>
      <c r="C184" s="835" t="s">
        <v>598</v>
      </c>
      <c r="D184" s="863" t="s">
        <v>599</v>
      </c>
      <c r="E184" s="835" t="s">
        <v>2223</v>
      </c>
      <c r="F184" s="863" t="s">
        <v>2224</v>
      </c>
      <c r="G184" s="835" t="s">
        <v>2296</v>
      </c>
      <c r="H184" s="835" t="s">
        <v>2297</v>
      </c>
      <c r="I184" s="849">
        <v>27.879999160766602</v>
      </c>
      <c r="J184" s="849">
        <v>5</v>
      </c>
      <c r="K184" s="850">
        <v>139.39999389648437</v>
      </c>
    </row>
    <row r="185" spans="1:11" ht="14.4" customHeight="1" x14ac:dyDescent="0.3">
      <c r="A185" s="831" t="s">
        <v>577</v>
      </c>
      <c r="B185" s="832" t="s">
        <v>578</v>
      </c>
      <c r="C185" s="835" t="s">
        <v>598</v>
      </c>
      <c r="D185" s="863" t="s">
        <v>599</v>
      </c>
      <c r="E185" s="835" t="s">
        <v>2223</v>
      </c>
      <c r="F185" s="863" t="s">
        <v>2224</v>
      </c>
      <c r="G185" s="835" t="s">
        <v>2298</v>
      </c>
      <c r="H185" s="835" t="s">
        <v>2299</v>
      </c>
      <c r="I185" s="849">
        <v>28.739999771118164</v>
      </c>
      <c r="J185" s="849">
        <v>50</v>
      </c>
      <c r="K185" s="850">
        <v>1437</v>
      </c>
    </row>
    <row r="186" spans="1:11" ht="14.4" customHeight="1" x14ac:dyDescent="0.3">
      <c r="A186" s="831" t="s">
        <v>577</v>
      </c>
      <c r="B186" s="832" t="s">
        <v>578</v>
      </c>
      <c r="C186" s="835" t="s">
        <v>598</v>
      </c>
      <c r="D186" s="863" t="s">
        <v>599</v>
      </c>
      <c r="E186" s="835" t="s">
        <v>2300</v>
      </c>
      <c r="F186" s="863" t="s">
        <v>2301</v>
      </c>
      <c r="G186" s="835" t="s">
        <v>2505</v>
      </c>
      <c r="H186" s="835" t="s">
        <v>2506</v>
      </c>
      <c r="I186" s="849">
        <v>6.2950000762939453</v>
      </c>
      <c r="J186" s="849">
        <v>50</v>
      </c>
      <c r="K186" s="850">
        <v>314.70000457763672</v>
      </c>
    </row>
    <row r="187" spans="1:11" ht="14.4" customHeight="1" x14ac:dyDescent="0.3">
      <c r="A187" s="831" t="s">
        <v>577</v>
      </c>
      <c r="B187" s="832" t="s">
        <v>578</v>
      </c>
      <c r="C187" s="835" t="s">
        <v>598</v>
      </c>
      <c r="D187" s="863" t="s">
        <v>599</v>
      </c>
      <c r="E187" s="835" t="s">
        <v>2300</v>
      </c>
      <c r="F187" s="863" t="s">
        <v>2301</v>
      </c>
      <c r="G187" s="835" t="s">
        <v>2507</v>
      </c>
      <c r="H187" s="835" t="s">
        <v>2508</v>
      </c>
      <c r="I187" s="849">
        <v>4.809999942779541</v>
      </c>
      <c r="J187" s="849">
        <v>100</v>
      </c>
      <c r="K187" s="850">
        <v>481</v>
      </c>
    </row>
    <row r="188" spans="1:11" ht="14.4" customHeight="1" x14ac:dyDescent="0.3">
      <c r="A188" s="831" t="s">
        <v>577</v>
      </c>
      <c r="B188" s="832" t="s">
        <v>578</v>
      </c>
      <c r="C188" s="835" t="s">
        <v>598</v>
      </c>
      <c r="D188" s="863" t="s">
        <v>599</v>
      </c>
      <c r="E188" s="835" t="s">
        <v>2300</v>
      </c>
      <c r="F188" s="863" t="s">
        <v>2301</v>
      </c>
      <c r="G188" s="835" t="s">
        <v>2304</v>
      </c>
      <c r="H188" s="835" t="s">
        <v>2305</v>
      </c>
      <c r="I188" s="849">
        <v>9.9999997764825821E-3</v>
      </c>
      <c r="J188" s="849">
        <v>50</v>
      </c>
      <c r="K188" s="850">
        <v>0.5</v>
      </c>
    </row>
    <row r="189" spans="1:11" ht="14.4" customHeight="1" x14ac:dyDescent="0.3">
      <c r="A189" s="831" t="s">
        <v>577</v>
      </c>
      <c r="B189" s="832" t="s">
        <v>578</v>
      </c>
      <c r="C189" s="835" t="s">
        <v>598</v>
      </c>
      <c r="D189" s="863" t="s">
        <v>599</v>
      </c>
      <c r="E189" s="835" t="s">
        <v>2300</v>
      </c>
      <c r="F189" s="863" t="s">
        <v>2301</v>
      </c>
      <c r="G189" s="835" t="s">
        <v>2509</v>
      </c>
      <c r="H189" s="835" t="s">
        <v>2510</v>
      </c>
      <c r="I189" s="849">
        <v>1.9350000023841858</v>
      </c>
      <c r="J189" s="849">
        <v>250</v>
      </c>
      <c r="K189" s="850">
        <v>484</v>
      </c>
    </row>
    <row r="190" spans="1:11" ht="14.4" customHeight="1" x14ac:dyDescent="0.3">
      <c r="A190" s="831" t="s">
        <v>577</v>
      </c>
      <c r="B190" s="832" t="s">
        <v>578</v>
      </c>
      <c r="C190" s="835" t="s">
        <v>598</v>
      </c>
      <c r="D190" s="863" t="s">
        <v>599</v>
      </c>
      <c r="E190" s="835" t="s">
        <v>2300</v>
      </c>
      <c r="F190" s="863" t="s">
        <v>2301</v>
      </c>
      <c r="G190" s="835" t="s">
        <v>2306</v>
      </c>
      <c r="H190" s="835" t="s">
        <v>2307</v>
      </c>
      <c r="I190" s="849">
        <v>11.149999618530273</v>
      </c>
      <c r="J190" s="849">
        <v>50</v>
      </c>
      <c r="K190" s="850">
        <v>557.5</v>
      </c>
    </row>
    <row r="191" spans="1:11" ht="14.4" customHeight="1" x14ac:dyDescent="0.3">
      <c r="A191" s="831" t="s">
        <v>577</v>
      </c>
      <c r="B191" s="832" t="s">
        <v>578</v>
      </c>
      <c r="C191" s="835" t="s">
        <v>598</v>
      </c>
      <c r="D191" s="863" t="s">
        <v>599</v>
      </c>
      <c r="E191" s="835" t="s">
        <v>2300</v>
      </c>
      <c r="F191" s="863" t="s">
        <v>2301</v>
      </c>
      <c r="G191" s="835" t="s">
        <v>2308</v>
      </c>
      <c r="H191" s="835" t="s">
        <v>2309</v>
      </c>
      <c r="I191" s="849">
        <v>6.1549999713897705</v>
      </c>
      <c r="J191" s="849">
        <v>160</v>
      </c>
      <c r="K191" s="850">
        <v>984.60000610351562</v>
      </c>
    </row>
    <row r="192" spans="1:11" ht="14.4" customHeight="1" x14ac:dyDescent="0.3">
      <c r="A192" s="831" t="s">
        <v>577</v>
      </c>
      <c r="B192" s="832" t="s">
        <v>578</v>
      </c>
      <c r="C192" s="835" t="s">
        <v>598</v>
      </c>
      <c r="D192" s="863" t="s">
        <v>599</v>
      </c>
      <c r="E192" s="835" t="s">
        <v>2300</v>
      </c>
      <c r="F192" s="863" t="s">
        <v>2301</v>
      </c>
      <c r="G192" s="835" t="s">
        <v>2310</v>
      </c>
      <c r="H192" s="835" t="s">
        <v>2311</v>
      </c>
      <c r="I192" s="849">
        <v>3.4600000381469727</v>
      </c>
      <c r="J192" s="849">
        <v>160</v>
      </c>
      <c r="K192" s="850">
        <v>553.5999755859375</v>
      </c>
    </row>
    <row r="193" spans="1:11" ht="14.4" customHeight="1" x14ac:dyDescent="0.3">
      <c r="A193" s="831" t="s">
        <v>577</v>
      </c>
      <c r="B193" s="832" t="s">
        <v>578</v>
      </c>
      <c r="C193" s="835" t="s">
        <v>598</v>
      </c>
      <c r="D193" s="863" t="s">
        <v>599</v>
      </c>
      <c r="E193" s="835" t="s">
        <v>2300</v>
      </c>
      <c r="F193" s="863" t="s">
        <v>2301</v>
      </c>
      <c r="G193" s="835" t="s">
        <v>2312</v>
      </c>
      <c r="H193" s="835" t="s">
        <v>2313</v>
      </c>
      <c r="I193" s="849">
        <v>17.969999313354492</v>
      </c>
      <c r="J193" s="849">
        <v>100</v>
      </c>
      <c r="K193" s="850">
        <v>1797</v>
      </c>
    </row>
    <row r="194" spans="1:11" ht="14.4" customHeight="1" x14ac:dyDescent="0.3">
      <c r="A194" s="831" t="s">
        <v>577</v>
      </c>
      <c r="B194" s="832" t="s">
        <v>578</v>
      </c>
      <c r="C194" s="835" t="s">
        <v>598</v>
      </c>
      <c r="D194" s="863" t="s">
        <v>599</v>
      </c>
      <c r="E194" s="835" t="s">
        <v>2300</v>
      </c>
      <c r="F194" s="863" t="s">
        <v>2301</v>
      </c>
      <c r="G194" s="835" t="s">
        <v>2316</v>
      </c>
      <c r="H194" s="835" t="s">
        <v>2317</v>
      </c>
      <c r="I194" s="849">
        <v>13.199999809265137</v>
      </c>
      <c r="J194" s="849">
        <v>20</v>
      </c>
      <c r="K194" s="850">
        <v>264</v>
      </c>
    </row>
    <row r="195" spans="1:11" ht="14.4" customHeight="1" x14ac:dyDescent="0.3">
      <c r="A195" s="831" t="s">
        <v>577</v>
      </c>
      <c r="B195" s="832" t="s">
        <v>578</v>
      </c>
      <c r="C195" s="835" t="s">
        <v>598</v>
      </c>
      <c r="D195" s="863" t="s">
        <v>599</v>
      </c>
      <c r="E195" s="835" t="s">
        <v>2300</v>
      </c>
      <c r="F195" s="863" t="s">
        <v>2301</v>
      </c>
      <c r="G195" s="835" t="s">
        <v>2318</v>
      </c>
      <c r="H195" s="835" t="s">
        <v>2319</v>
      </c>
      <c r="I195" s="849">
        <v>13.199999809265137</v>
      </c>
      <c r="J195" s="849">
        <v>20</v>
      </c>
      <c r="K195" s="850">
        <v>264</v>
      </c>
    </row>
    <row r="196" spans="1:11" ht="14.4" customHeight="1" x14ac:dyDescent="0.3">
      <c r="A196" s="831" t="s">
        <v>577</v>
      </c>
      <c r="B196" s="832" t="s">
        <v>578</v>
      </c>
      <c r="C196" s="835" t="s">
        <v>598</v>
      </c>
      <c r="D196" s="863" t="s">
        <v>599</v>
      </c>
      <c r="E196" s="835" t="s">
        <v>2300</v>
      </c>
      <c r="F196" s="863" t="s">
        <v>2301</v>
      </c>
      <c r="G196" s="835" t="s">
        <v>2324</v>
      </c>
      <c r="H196" s="835" t="s">
        <v>2325</v>
      </c>
      <c r="I196" s="849">
        <v>4.0300002098083496</v>
      </c>
      <c r="J196" s="849">
        <v>150</v>
      </c>
      <c r="K196" s="850">
        <v>604.5</v>
      </c>
    </row>
    <row r="197" spans="1:11" ht="14.4" customHeight="1" x14ac:dyDescent="0.3">
      <c r="A197" s="831" t="s">
        <v>577</v>
      </c>
      <c r="B197" s="832" t="s">
        <v>578</v>
      </c>
      <c r="C197" s="835" t="s">
        <v>598</v>
      </c>
      <c r="D197" s="863" t="s">
        <v>599</v>
      </c>
      <c r="E197" s="835" t="s">
        <v>2300</v>
      </c>
      <c r="F197" s="863" t="s">
        <v>2301</v>
      </c>
      <c r="G197" s="835" t="s">
        <v>2326</v>
      </c>
      <c r="H197" s="835" t="s">
        <v>2327</v>
      </c>
      <c r="I197" s="849">
        <v>9.559999942779541</v>
      </c>
      <c r="J197" s="849">
        <v>150</v>
      </c>
      <c r="K197" s="850">
        <v>1428</v>
      </c>
    </row>
    <row r="198" spans="1:11" ht="14.4" customHeight="1" x14ac:dyDescent="0.3">
      <c r="A198" s="831" t="s">
        <v>577</v>
      </c>
      <c r="B198" s="832" t="s">
        <v>578</v>
      </c>
      <c r="C198" s="835" t="s">
        <v>598</v>
      </c>
      <c r="D198" s="863" t="s">
        <v>599</v>
      </c>
      <c r="E198" s="835" t="s">
        <v>2300</v>
      </c>
      <c r="F198" s="863" t="s">
        <v>2301</v>
      </c>
      <c r="G198" s="835" t="s">
        <v>2328</v>
      </c>
      <c r="H198" s="835" t="s">
        <v>2329</v>
      </c>
      <c r="I198" s="849">
        <v>4.619999885559082</v>
      </c>
      <c r="J198" s="849">
        <v>20</v>
      </c>
      <c r="K198" s="850">
        <v>92.400001525878906</v>
      </c>
    </row>
    <row r="199" spans="1:11" ht="14.4" customHeight="1" x14ac:dyDescent="0.3">
      <c r="A199" s="831" t="s">
        <v>577</v>
      </c>
      <c r="B199" s="832" t="s">
        <v>578</v>
      </c>
      <c r="C199" s="835" t="s">
        <v>598</v>
      </c>
      <c r="D199" s="863" t="s">
        <v>599</v>
      </c>
      <c r="E199" s="835" t="s">
        <v>2300</v>
      </c>
      <c r="F199" s="863" t="s">
        <v>2301</v>
      </c>
      <c r="G199" s="835" t="s">
        <v>2511</v>
      </c>
      <c r="H199" s="835" t="s">
        <v>2512</v>
      </c>
      <c r="I199" s="849">
        <v>1452</v>
      </c>
      <c r="J199" s="849">
        <v>2</v>
      </c>
      <c r="K199" s="850">
        <v>2904</v>
      </c>
    </row>
    <row r="200" spans="1:11" ht="14.4" customHeight="1" x14ac:dyDescent="0.3">
      <c r="A200" s="831" t="s">
        <v>577</v>
      </c>
      <c r="B200" s="832" t="s">
        <v>578</v>
      </c>
      <c r="C200" s="835" t="s">
        <v>598</v>
      </c>
      <c r="D200" s="863" t="s">
        <v>599</v>
      </c>
      <c r="E200" s="835" t="s">
        <v>2300</v>
      </c>
      <c r="F200" s="863" t="s">
        <v>2301</v>
      </c>
      <c r="G200" s="835" t="s">
        <v>2513</v>
      </c>
      <c r="H200" s="835" t="s">
        <v>2514</v>
      </c>
      <c r="I200" s="849">
        <v>1393.9000244140625</v>
      </c>
      <c r="J200" s="849">
        <v>2</v>
      </c>
      <c r="K200" s="850">
        <v>2787.800048828125</v>
      </c>
    </row>
    <row r="201" spans="1:11" ht="14.4" customHeight="1" x14ac:dyDescent="0.3">
      <c r="A201" s="831" t="s">
        <v>577</v>
      </c>
      <c r="B201" s="832" t="s">
        <v>578</v>
      </c>
      <c r="C201" s="835" t="s">
        <v>598</v>
      </c>
      <c r="D201" s="863" t="s">
        <v>599</v>
      </c>
      <c r="E201" s="835" t="s">
        <v>2300</v>
      </c>
      <c r="F201" s="863" t="s">
        <v>2301</v>
      </c>
      <c r="G201" s="835" t="s">
        <v>2515</v>
      </c>
      <c r="H201" s="835" t="s">
        <v>2516</v>
      </c>
      <c r="I201" s="849">
        <v>508.20001220703125</v>
      </c>
      <c r="J201" s="849">
        <v>1</v>
      </c>
      <c r="K201" s="850">
        <v>508.20001220703125</v>
      </c>
    </row>
    <row r="202" spans="1:11" ht="14.4" customHeight="1" x14ac:dyDescent="0.3">
      <c r="A202" s="831" t="s">
        <v>577</v>
      </c>
      <c r="B202" s="832" t="s">
        <v>578</v>
      </c>
      <c r="C202" s="835" t="s">
        <v>598</v>
      </c>
      <c r="D202" s="863" t="s">
        <v>599</v>
      </c>
      <c r="E202" s="835" t="s">
        <v>2300</v>
      </c>
      <c r="F202" s="863" t="s">
        <v>2301</v>
      </c>
      <c r="G202" s="835" t="s">
        <v>2517</v>
      </c>
      <c r="H202" s="835" t="s">
        <v>2518</v>
      </c>
      <c r="I202" s="849">
        <v>38.717500686645508</v>
      </c>
      <c r="J202" s="849">
        <v>100</v>
      </c>
      <c r="K202" s="850">
        <v>3870.7300109863281</v>
      </c>
    </row>
    <row r="203" spans="1:11" ht="14.4" customHeight="1" x14ac:dyDescent="0.3">
      <c r="A203" s="831" t="s">
        <v>577</v>
      </c>
      <c r="B203" s="832" t="s">
        <v>578</v>
      </c>
      <c r="C203" s="835" t="s">
        <v>598</v>
      </c>
      <c r="D203" s="863" t="s">
        <v>599</v>
      </c>
      <c r="E203" s="835" t="s">
        <v>2300</v>
      </c>
      <c r="F203" s="863" t="s">
        <v>2301</v>
      </c>
      <c r="G203" s="835" t="s">
        <v>2471</v>
      </c>
      <c r="H203" s="835" t="s">
        <v>2472</v>
      </c>
      <c r="I203" s="849">
        <v>11.734999656677246</v>
      </c>
      <c r="J203" s="849">
        <v>50</v>
      </c>
      <c r="K203" s="850">
        <v>586.69999694824219</v>
      </c>
    </row>
    <row r="204" spans="1:11" ht="14.4" customHeight="1" x14ac:dyDescent="0.3">
      <c r="A204" s="831" t="s">
        <v>577</v>
      </c>
      <c r="B204" s="832" t="s">
        <v>578</v>
      </c>
      <c r="C204" s="835" t="s">
        <v>598</v>
      </c>
      <c r="D204" s="863" t="s">
        <v>599</v>
      </c>
      <c r="E204" s="835" t="s">
        <v>2300</v>
      </c>
      <c r="F204" s="863" t="s">
        <v>2301</v>
      </c>
      <c r="G204" s="835" t="s">
        <v>2336</v>
      </c>
      <c r="H204" s="835" t="s">
        <v>2337</v>
      </c>
      <c r="I204" s="849">
        <v>9.1999998092651367</v>
      </c>
      <c r="J204" s="849">
        <v>200</v>
      </c>
      <c r="K204" s="850">
        <v>1840</v>
      </c>
    </row>
    <row r="205" spans="1:11" ht="14.4" customHeight="1" x14ac:dyDescent="0.3">
      <c r="A205" s="831" t="s">
        <v>577</v>
      </c>
      <c r="B205" s="832" t="s">
        <v>578</v>
      </c>
      <c r="C205" s="835" t="s">
        <v>598</v>
      </c>
      <c r="D205" s="863" t="s">
        <v>599</v>
      </c>
      <c r="E205" s="835" t="s">
        <v>2300</v>
      </c>
      <c r="F205" s="863" t="s">
        <v>2301</v>
      </c>
      <c r="G205" s="835" t="s">
        <v>2519</v>
      </c>
      <c r="H205" s="835" t="s">
        <v>2520</v>
      </c>
      <c r="I205" s="849">
        <v>58.369998931884766</v>
      </c>
      <c r="J205" s="849">
        <v>15</v>
      </c>
      <c r="K205" s="850">
        <v>875.55001831054687</v>
      </c>
    </row>
    <row r="206" spans="1:11" ht="14.4" customHeight="1" x14ac:dyDescent="0.3">
      <c r="A206" s="831" t="s">
        <v>577</v>
      </c>
      <c r="B206" s="832" t="s">
        <v>578</v>
      </c>
      <c r="C206" s="835" t="s">
        <v>598</v>
      </c>
      <c r="D206" s="863" t="s">
        <v>599</v>
      </c>
      <c r="E206" s="835" t="s">
        <v>2300</v>
      </c>
      <c r="F206" s="863" t="s">
        <v>2301</v>
      </c>
      <c r="G206" s="835" t="s">
        <v>2521</v>
      </c>
      <c r="H206" s="835" t="s">
        <v>2522</v>
      </c>
      <c r="I206" s="849">
        <v>268.6199951171875</v>
      </c>
      <c r="J206" s="849">
        <v>4</v>
      </c>
      <c r="K206" s="850">
        <v>1074.47998046875</v>
      </c>
    </row>
    <row r="207" spans="1:11" ht="14.4" customHeight="1" x14ac:dyDescent="0.3">
      <c r="A207" s="831" t="s">
        <v>577</v>
      </c>
      <c r="B207" s="832" t="s">
        <v>578</v>
      </c>
      <c r="C207" s="835" t="s">
        <v>598</v>
      </c>
      <c r="D207" s="863" t="s">
        <v>599</v>
      </c>
      <c r="E207" s="835" t="s">
        <v>2300</v>
      </c>
      <c r="F207" s="863" t="s">
        <v>2301</v>
      </c>
      <c r="G207" s="835" t="s">
        <v>2523</v>
      </c>
      <c r="H207" s="835" t="s">
        <v>2524</v>
      </c>
      <c r="I207" s="849">
        <v>447.94000244140625</v>
      </c>
      <c r="J207" s="849">
        <v>10</v>
      </c>
      <c r="K207" s="850">
        <v>4479.419921875</v>
      </c>
    </row>
    <row r="208" spans="1:11" ht="14.4" customHeight="1" x14ac:dyDescent="0.3">
      <c r="A208" s="831" t="s">
        <v>577</v>
      </c>
      <c r="B208" s="832" t="s">
        <v>578</v>
      </c>
      <c r="C208" s="835" t="s">
        <v>598</v>
      </c>
      <c r="D208" s="863" t="s">
        <v>599</v>
      </c>
      <c r="E208" s="835" t="s">
        <v>2300</v>
      </c>
      <c r="F208" s="863" t="s">
        <v>2301</v>
      </c>
      <c r="G208" s="835" t="s">
        <v>2525</v>
      </c>
      <c r="H208" s="835" t="s">
        <v>2526</v>
      </c>
      <c r="I208" s="849">
        <v>16.450000762939453</v>
      </c>
      <c r="J208" s="849">
        <v>5</v>
      </c>
      <c r="K208" s="850">
        <v>82.25</v>
      </c>
    </row>
    <row r="209" spans="1:11" ht="14.4" customHeight="1" x14ac:dyDescent="0.3">
      <c r="A209" s="831" t="s">
        <v>577</v>
      </c>
      <c r="B209" s="832" t="s">
        <v>578</v>
      </c>
      <c r="C209" s="835" t="s">
        <v>598</v>
      </c>
      <c r="D209" s="863" t="s">
        <v>599</v>
      </c>
      <c r="E209" s="835" t="s">
        <v>2300</v>
      </c>
      <c r="F209" s="863" t="s">
        <v>2301</v>
      </c>
      <c r="G209" s="835" t="s">
        <v>2342</v>
      </c>
      <c r="H209" s="835" t="s">
        <v>2343</v>
      </c>
      <c r="I209" s="849">
        <v>1.0900000333786011</v>
      </c>
      <c r="J209" s="849">
        <v>900</v>
      </c>
      <c r="K209" s="850">
        <v>981</v>
      </c>
    </row>
    <row r="210" spans="1:11" ht="14.4" customHeight="1" x14ac:dyDescent="0.3">
      <c r="A210" s="831" t="s">
        <v>577</v>
      </c>
      <c r="B210" s="832" t="s">
        <v>578</v>
      </c>
      <c r="C210" s="835" t="s">
        <v>598</v>
      </c>
      <c r="D210" s="863" t="s">
        <v>599</v>
      </c>
      <c r="E210" s="835" t="s">
        <v>2300</v>
      </c>
      <c r="F210" s="863" t="s">
        <v>2301</v>
      </c>
      <c r="G210" s="835" t="s">
        <v>2344</v>
      </c>
      <c r="H210" s="835" t="s">
        <v>2345</v>
      </c>
      <c r="I210" s="849">
        <v>0.47499999403953552</v>
      </c>
      <c r="J210" s="849">
        <v>300</v>
      </c>
      <c r="K210" s="850">
        <v>142</v>
      </c>
    </row>
    <row r="211" spans="1:11" ht="14.4" customHeight="1" x14ac:dyDescent="0.3">
      <c r="A211" s="831" t="s">
        <v>577</v>
      </c>
      <c r="B211" s="832" t="s">
        <v>578</v>
      </c>
      <c r="C211" s="835" t="s">
        <v>598</v>
      </c>
      <c r="D211" s="863" t="s">
        <v>599</v>
      </c>
      <c r="E211" s="835" t="s">
        <v>2300</v>
      </c>
      <c r="F211" s="863" t="s">
        <v>2301</v>
      </c>
      <c r="G211" s="835" t="s">
        <v>2346</v>
      </c>
      <c r="H211" s="835" t="s">
        <v>2347</v>
      </c>
      <c r="I211" s="849">
        <v>1.6749999523162842</v>
      </c>
      <c r="J211" s="849">
        <v>500</v>
      </c>
      <c r="K211" s="850">
        <v>838</v>
      </c>
    </row>
    <row r="212" spans="1:11" ht="14.4" customHeight="1" x14ac:dyDescent="0.3">
      <c r="A212" s="831" t="s">
        <v>577</v>
      </c>
      <c r="B212" s="832" t="s">
        <v>578</v>
      </c>
      <c r="C212" s="835" t="s">
        <v>598</v>
      </c>
      <c r="D212" s="863" t="s">
        <v>599</v>
      </c>
      <c r="E212" s="835" t="s">
        <v>2300</v>
      </c>
      <c r="F212" s="863" t="s">
        <v>2301</v>
      </c>
      <c r="G212" s="835" t="s">
        <v>2348</v>
      </c>
      <c r="H212" s="835" t="s">
        <v>2349</v>
      </c>
      <c r="I212" s="849">
        <v>0.67000001668930054</v>
      </c>
      <c r="J212" s="849">
        <v>900</v>
      </c>
      <c r="K212" s="850">
        <v>603</v>
      </c>
    </row>
    <row r="213" spans="1:11" ht="14.4" customHeight="1" x14ac:dyDescent="0.3">
      <c r="A213" s="831" t="s">
        <v>577</v>
      </c>
      <c r="B213" s="832" t="s">
        <v>578</v>
      </c>
      <c r="C213" s="835" t="s">
        <v>598</v>
      </c>
      <c r="D213" s="863" t="s">
        <v>599</v>
      </c>
      <c r="E213" s="835" t="s">
        <v>2300</v>
      </c>
      <c r="F213" s="863" t="s">
        <v>2301</v>
      </c>
      <c r="G213" s="835" t="s">
        <v>2350</v>
      </c>
      <c r="H213" s="835" t="s">
        <v>2351</v>
      </c>
      <c r="I213" s="849">
        <v>2.75</v>
      </c>
      <c r="J213" s="849">
        <v>400</v>
      </c>
      <c r="K213" s="850">
        <v>1100</v>
      </c>
    </row>
    <row r="214" spans="1:11" ht="14.4" customHeight="1" x14ac:dyDescent="0.3">
      <c r="A214" s="831" t="s">
        <v>577</v>
      </c>
      <c r="B214" s="832" t="s">
        <v>578</v>
      </c>
      <c r="C214" s="835" t="s">
        <v>598</v>
      </c>
      <c r="D214" s="863" t="s">
        <v>599</v>
      </c>
      <c r="E214" s="835" t="s">
        <v>2300</v>
      </c>
      <c r="F214" s="863" t="s">
        <v>2301</v>
      </c>
      <c r="G214" s="835" t="s">
        <v>2352</v>
      </c>
      <c r="H214" s="835" t="s">
        <v>2353</v>
      </c>
      <c r="I214" s="849">
        <v>5.2100000381469727</v>
      </c>
      <c r="J214" s="849">
        <v>100</v>
      </c>
      <c r="K214" s="850">
        <v>521</v>
      </c>
    </row>
    <row r="215" spans="1:11" ht="14.4" customHeight="1" x14ac:dyDescent="0.3">
      <c r="A215" s="831" t="s">
        <v>577</v>
      </c>
      <c r="B215" s="832" t="s">
        <v>578</v>
      </c>
      <c r="C215" s="835" t="s">
        <v>598</v>
      </c>
      <c r="D215" s="863" t="s">
        <v>599</v>
      </c>
      <c r="E215" s="835" t="s">
        <v>2300</v>
      </c>
      <c r="F215" s="863" t="s">
        <v>2301</v>
      </c>
      <c r="G215" s="835" t="s">
        <v>2527</v>
      </c>
      <c r="H215" s="835" t="s">
        <v>2528</v>
      </c>
      <c r="I215" s="849">
        <v>8.8299999237060547</v>
      </c>
      <c r="J215" s="849">
        <v>5</v>
      </c>
      <c r="K215" s="850">
        <v>44.150001525878906</v>
      </c>
    </row>
    <row r="216" spans="1:11" ht="14.4" customHeight="1" x14ac:dyDescent="0.3">
      <c r="A216" s="831" t="s">
        <v>577</v>
      </c>
      <c r="B216" s="832" t="s">
        <v>578</v>
      </c>
      <c r="C216" s="835" t="s">
        <v>598</v>
      </c>
      <c r="D216" s="863" t="s">
        <v>599</v>
      </c>
      <c r="E216" s="835" t="s">
        <v>2300</v>
      </c>
      <c r="F216" s="863" t="s">
        <v>2301</v>
      </c>
      <c r="G216" s="835" t="s">
        <v>2529</v>
      </c>
      <c r="H216" s="835" t="s">
        <v>2530</v>
      </c>
      <c r="I216" s="849">
        <v>8.4700002670288086</v>
      </c>
      <c r="J216" s="849">
        <v>60</v>
      </c>
      <c r="K216" s="850">
        <v>508.20001220703125</v>
      </c>
    </row>
    <row r="217" spans="1:11" ht="14.4" customHeight="1" x14ac:dyDescent="0.3">
      <c r="A217" s="831" t="s">
        <v>577</v>
      </c>
      <c r="B217" s="832" t="s">
        <v>578</v>
      </c>
      <c r="C217" s="835" t="s">
        <v>598</v>
      </c>
      <c r="D217" s="863" t="s">
        <v>599</v>
      </c>
      <c r="E217" s="835" t="s">
        <v>2300</v>
      </c>
      <c r="F217" s="863" t="s">
        <v>2301</v>
      </c>
      <c r="G217" s="835" t="s">
        <v>2356</v>
      </c>
      <c r="H217" s="835" t="s">
        <v>2357</v>
      </c>
      <c r="I217" s="849">
        <v>6.2349998950958252</v>
      </c>
      <c r="J217" s="849">
        <v>90</v>
      </c>
      <c r="K217" s="850">
        <v>561.29998779296875</v>
      </c>
    </row>
    <row r="218" spans="1:11" ht="14.4" customHeight="1" x14ac:dyDescent="0.3">
      <c r="A218" s="831" t="s">
        <v>577</v>
      </c>
      <c r="B218" s="832" t="s">
        <v>578</v>
      </c>
      <c r="C218" s="835" t="s">
        <v>598</v>
      </c>
      <c r="D218" s="863" t="s">
        <v>599</v>
      </c>
      <c r="E218" s="835" t="s">
        <v>2300</v>
      </c>
      <c r="F218" s="863" t="s">
        <v>2301</v>
      </c>
      <c r="G218" s="835" t="s">
        <v>2531</v>
      </c>
      <c r="H218" s="835" t="s">
        <v>2532</v>
      </c>
      <c r="I218" s="849">
        <v>1140.449951171875</v>
      </c>
      <c r="J218" s="849">
        <v>2</v>
      </c>
      <c r="K218" s="850">
        <v>2280.89990234375</v>
      </c>
    </row>
    <row r="219" spans="1:11" ht="14.4" customHeight="1" x14ac:dyDescent="0.3">
      <c r="A219" s="831" t="s">
        <v>577</v>
      </c>
      <c r="B219" s="832" t="s">
        <v>578</v>
      </c>
      <c r="C219" s="835" t="s">
        <v>598</v>
      </c>
      <c r="D219" s="863" t="s">
        <v>599</v>
      </c>
      <c r="E219" s="835" t="s">
        <v>2300</v>
      </c>
      <c r="F219" s="863" t="s">
        <v>2301</v>
      </c>
      <c r="G219" s="835" t="s">
        <v>2358</v>
      </c>
      <c r="H219" s="835" t="s">
        <v>2359</v>
      </c>
      <c r="I219" s="849">
        <v>471.89999389648437</v>
      </c>
      <c r="J219" s="849">
        <v>4</v>
      </c>
      <c r="K219" s="850">
        <v>1887.5999755859375</v>
      </c>
    </row>
    <row r="220" spans="1:11" ht="14.4" customHeight="1" x14ac:dyDescent="0.3">
      <c r="A220" s="831" t="s">
        <v>577</v>
      </c>
      <c r="B220" s="832" t="s">
        <v>578</v>
      </c>
      <c r="C220" s="835" t="s">
        <v>598</v>
      </c>
      <c r="D220" s="863" t="s">
        <v>599</v>
      </c>
      <c r="E220" s="835" t="s">
        <v>2300</v>
      </c>
      <c r="F220" s="863" t="s">
        <v>2301</v>
      </c>
      <c r="G220" s="835" t="s">
        <v>2360</v>
      </c>
      <c r="H220" s="835" t="s">
        <v>2361</v>
      </c>
      <c r="I220" s="849">
        <v>150.00499725341797</v>
      </c>
      <c r="J220" s="849">
        <v>8</v>
      </c>
      <c r="K220" s="850">
        <v>1200.0399780273437</v>
      </c>
    </row>
    <row r="221" spans="1:11" ht="14.4" customHeight="1" x14ac:dyDescent="0.3">
      <c r="A221" s="831" t="s">
        <v>577</v>
      </c>
      <c r="B221" s="832" t="s">
        <v>578</v>
      </c>
      <c r="C221" s="835" t="s">
        <v>598</v>
      </c>
      <c r="D221" s="863" t="s">
        <v>599</v>
      </c>
      <c r="E221" s="835" t="s">
        <v>2300</v>
      </c>
      <c r="F221" s="863" t="s">
        <v>2301</v>
      </c>
      <c r="G221" s="835" t="s">
        <v>2362</v>
      </c>
      <c r="H221" s="835" t="s">
        <v>2363</v>
      </c>
      <c r="I221" s="849">
        <v>1.0299999713897705</v>
      </c>
      <c r="J221" s="849">
        <v>150</v>
      </c>
      <c r="K221" s="850">
        <v>154.5</v>
      </c>
    </row>
    <row r="222" spans="1:11" ht="14.4" customHeight="1" x14ac:dyDescent="0.3">
      <c r="A222" s="831" t="s">
        <v>577</v>
      </c>
      <c r="B222" s="832" t="s">
        <v>578</v>
      </c>
      <c r="C222" s="835" t="s">
        <v>598</v>
      </c>
      <c r="D222" s="863" t="s">
        <v>599</v>
      </c>
      <c r="E222" s="835" t="s">
        <v>2300</v>
      </c>
      <c r="F222" s="863" t="s">
        <v>2301</v>
      </c>
      <c r="G222" s="835" t="s">
        <v>2364</v>
      </c>
      <c r="H222" s="835" t="s">
        <v>2365</v>
      </c>
      <c r="I222" s="849">
        <v>0.4699999988079071</v>
      </c>
      <c r="J222" s="849">
        <v>200</v>
      </c>
      <c r="K222" s="850">
        <v>94</v>
      </c>
    </row>
    <row r="223" spans="1:11" ht="14.4" customHeight="1" x14ac:dyDescent="0.3">
      <c r="A223" s="831" t="s">
        <v>577</v>
      </c>
      <c r="B223" s="832" t="s">
        <v>578</v>
      </c>
      <c r="C223" s="835" t="s">
        <v>598</v>
      </c>
      <c r="D223" s="863" t="s">
        <v>599</v>
      </c>
      <c r="E223" s="835" t="s">
        <v>2300</v>
      </c>
      <c r="F223" s="863" t="s">
        <v>2301</v>
      </c>
      <c r="G223" s="835" t="s">
        <v>2366</v>
      </c>
      <c r="H223" s="835" t="s">
        <v>2367</v>
      </c>
      <c r="I223" s="849">
        <v>0.55000001192092896</v>
      </c>
      <c r="J223" s="849">
        <v>450</v>
      </c>
      <c r="K223" s="850">
        <v>247.5</v>
      </c>
    </row>
    <row r="224" spans="1:11" ht="14.4" customHeight="1" x14ac:dyDescent="0.3">
      <c r="A224" s="831" t="s">
        <v>577</v>
      </c>
      <c r="B224" s="832" t="s">
        <v>578</v>
      </c>
      <c r="C224" s="835" t="s">
        <v>598</v>
      </c>
      <c r="D224" s="863" t="s">
        <v>599</v>
      </c>
      <c r="E224" s="835" t="s">
        <v>2300</v>
      </c>
      <c r="F224" s="863" t="s">
        <v>2301</v>
      </c>
      <c r="G224" s="835" t="s">
        <v>2368</v>
      </c>
      <c r="H224" s="835" t="s">
        <v>2369</v>
      </c>
      <c r="I224" s="849">
        <v>1.9850000143051147</v>
      </c>
      <c r="J224" s="849">
        <v>300</v>
      </c>
      <c r="K224" s="850">
        <v>595</v>
      </c>
    </row>
    <row r="225" spans="1:11" ht="14.4" customHeight="1" x14ac:dyDescent="0.3">
      <c r="A225" s="831" t="s">
        <v>577</v>
      </c>
      <c r="B225" s="832" t="s">
        <v>578</v>
      </c>
      <c r="C225" s="835" t="s">
        <v>598</v>
      </c>
      <c r="D225" s="863" t="s">
        <v>599</v>
      </c>
      <c r="E225" s="835" t="s">
        <v>2300</v>
      </c>
      <c r="F225" s="863" t="s">
        <v>2301</v>
      </c>
      <c r="G225" s="835" t="s">
        <v>2533</v>
      </c>
      <c r="H225" s="835" t="s">
        <v>2534</v>
      </c>
      <c r="I225" s="849">
        <v>2.0499999523162842</v>
      </c>
      <c r="J225" s="849">
        <v>50</v>
      </c>
      <c r="K225" s="850">
        <v>102.5</v>
      </c>
    </row>
    <row r="226" spans="1:11" ht="14.4" customHeight="1" x14ac:dyDescent="0.3">
      <c r="A226" s="831" t="s">
        <v>577</v>
      </c>
      <c r="B226" s="832" t="s">
        <v>578</v>
      </c>
      <c r="C226" s="835" t="s">
        <v>598</v>
      </c>
      <c r="D226" s="863" t="s">
        <v>599</v>
      </c>
      <c r="E226" s="835" t="s">
        <v>2300</v>
      </c>
      <c r="F226" s="863" t="s">
        <v>2301</v>
      </c>
      <c r="G226" s="835" t="s">
        <v>2535</v>
      </c>
      <c r="H226" s="835" t="s">
        <v>2536</v>
      </c>
      <c r="I226" s="849">
        <v>2.7000000476837158</v>
      </c>
      <c r="J226" s="849">
        <v>150</v>
      </c>
      <c r="K226" s="850">
        <v>405</v>
      </c>
    </row>
    <row r="227" spans="1:11" ht="14.4" customHeight="1" x14ac:dyDescent="0.3">
      <c r="A227" s="831" t="s">
        <v>577</v>
      </c>
      <c r="B227" s="832" t="s">
        <v>578</v>
      </c>
      <c r="C227" s="835" t="s">
        <v>598</v>
      </c>
      <c r="D227" s="863" t="s">
        <v>599</v>
      </c>
      <c r="E227" s="835" t="s">
        <v>2300</v>
      </c>
      <c r="F227" s="863" t="s">
        <v>2301</v>
      </c>
      <c r="G227" s="835" t="s">
        <v>2370</v>
      </c>
      <c r="H227" s="835" t="s">
        <v>2371</v>
      </c>
      <c r="I227" s="849">
        <v>3.0699999332427979</v>
      </c>
      <c r="J227" s="849">
        <v>500</v>
      </c>
      <c r="K227" s="850">
        <v>1535</v>
      </c>
    </row>
    <row r="228" spans="1:11" ht="14.4" customHeight="1" x14ac:dyDescent="0.3">
      <c r="A228" s="831" t="s">
        <v>577</v>
      </c>
      <c r="B228" s="832" t="s">
        <v>578</v>
      </c>
      <c r="C228" s="835" t="s">
        <v>598</v>
      </c>
      <c r="D228" s="863" t="s">
        <v>599</v>
      </c>
      <c r="E228" s="835" t="s">
        <v>2300</v>
      </c>
      <c r="F228" s="863" t="s">
        <v>2301</v>
      </c>
      <c r="G228" s="835" t="s">
        <v>2376</v>
      </c>
      <c r="H228" s="835" t="s">
        <v>2377</v>
      </c>
      <c r="I228" s="849">
        <v>2.1700000762939453</v>
      </c>
      <c r="J228" s="849">
        <v>50</v>
      </c>
      <c r="K228" s="850">
        <v>108.5</v>
      </c>
    </row>
    <row r="229" spans="1:11" ht="14.4" customHeight="1" x14ac:dyDescent="0.3">
      <c r="A229" s="831" t="s">
        <v>577</v>
      </c>
      <c r="B229" s="832" t="s">
        <v>578</v>
      </c>
      <c r="C229" s="835" t="s">
        <v>598</v>
      </c>
      <c r="D229" s="863" t="s">
        <v>599</v>
      </c>
      <c r="E229" s="835" t="s">
        <v>2300</v>
      </c>
      <c r="F229" s="863" t="s">
        <v>2301</v>
      </c>
      <c r="G229" s="835" t="s">
        <v>2537</v>
      </c>
      <c r="H229" s="835" t="s">
        <v>2538</v>
      </c>
      <c r="I229" s="849">
        <v>21.229999542236328</v>
      </c>
      <c r="J229" s="849">
        <v>10</v>
      </c>
      <c r="K229" s="850">
        <v>212.30000305175781</v>
      </c>
    </row>
    <row r="230" spans="1:11" ht="14.4" customHeight="1" x14ac:dyDescent="0.3">
      <c r="A230" s="831" t="s">
        <v>577</v>
      </c>
      <c r="B230" s="832" t="s">
        <v>578</v>
      </c>
      <c r="C230" s="835" t="s">
        <v>598</v>
      </c>
      <c r="D230" s="863" t="s">
        <v>599</v>
      </c>
      <c r="E230" s="835" t="s">
        <v>2300</v>
      </c>
      <c r="F230" s="863" t="s">
        <v>2301</v>
      </c>
      <c r="G230" s="835" t="s">
        <v>2378</v>
      </c>
      <c r="H230" s="835" t="s">
        <v>2379</v>
      </c>
      <c r="I230" s="849">
        <v>5.0100002288818359</v>
      </c>
      <c r="J230" s="849">
        <v>50</v>
      </c>
      <c r="K230" s="850">
        <v>250.5</v>
      </c>
    </row>
    <row r="231" spans="1:11" ht="14.4" customHeight="1" x14ac:dyDescent="0.3">
      <c r="A231" s="831" t="s">
        <v>577</v>
      </c>
      <c r="B231" s="832" t="s">
        <v>578</v>
      </c>
      <c r="C231" s="835" t="s">
        <v>598</v>
      </c>
      <c r="D231" s="863" t="s">
        <v>599</v>
      </c>
      <c r="E231" s="835" t="s">
        <v>2382</v>
      </c>
      <c r="F231" s="863" t="s">
        <v>2383</v>
      </c>
      <c r="G231" s="835" t="s">
        <v>2384</v>
      </c>
      <c r="H231" s="835" t="s">
        <v>2385</v>
      </c>
      <c r="I231" s="849">
        <v>10.159999847412109</v>
      </c>
      <c r="J231" s="849">
        <v>200</v>
      </c>
      <c r="K231" s="850">
        <v>2032</v>
      </c>
    </row>
    <row r="232" spans="1:11" ht="14.4" customHeight="1" x14ac:dyDescent="0.3">
      <c r="A232" s="831" t="s">
        <v>577</v>
      </c>
      <c r="B232" s="832" t="s">
        <v>578</v>
      </c>
      <c r="C232" s="835" t="s">
        <v>598</v>
      </c>
      <c r="D232" s="863" t="s">
        <v>599</v>
      </c>
      <c r="E232" s="835" t="s">
        <v>2382</v>
      </c>
      <c r="F232" s="863" t="s">
        <v>2383</v>
      </c>
      <c r="G232" s="835" t="s">
        <v>2539</v>
      </c>
      <c r="H232" s="835" t="s">
        <v>2540</v>
      </c>
      <c r="I232" s="849">
        <v>36.299999237060547</v>
      </c>
      <c r="J232" s="849">
        <v>210</v>
      </c>
      <c r="K232" s="850">
        <v>7623</v>
      </c>
    </row>
    <row r="233" spans="1:11" ht="14.4" customHeight="1" x14ac:dyDescent="0.3">
      <c r="A233" s="831" t="s">
        <v>577</v>
      </c>
      <c r="B233" s="832" t="s">
        <v>578</v>
      </c>
      <c r="C233" s="835" t="s">
        <v>598</v>
      </c>
      <c r="D233" s="863" t="s">
        <v>599</v>
      </c>
      <c r="E233" s="835" t="s">
        <v>2382</v>
      </c>
      <c r="F233" s="863" t="s">
        <v>2383</v>
      </c>
      <c r="G233" s="835" t="s">
        <v>2386</v>
      </c>
      <c r="H233" s="835" t="s">
        <v>2387</v>
      </c>
      <c r="I233" s="849">
        <v>7.005000114440918</v>
      </c>
      <c r="J233" s="849">
        <v>150</v>
      </c>
      <c r="K233" s="850">
        <v>1050.5</v>
      </c>
    </row>
    <row r="234" spans="1:11" ht="14.4" customHeight="1" x14ac:dyDescent="0.3">
      <c r="A234" s="831" t="s">
        <v>577</v>
      </c>
      <c r="B234" s="832" t="s">
        <v>578</v>
      </c>
      <c r="C234" s="835" t="s">
        <v>598</v>
      </c>
      <c r="D234" s="863" t="s">
        <v>599</v>
      </c>
      <c r="E234" s="835" t="s">
        <v>2388</v>
      </c>
      <c r="F234" s="863" t="s">
        <v>2389</v>
      </c>
      <c r="G234" s="835" t="s">
        <v>2390</v>
      </c>
      <c r="H234" s="835" t="s">
        <v>2391</v>
      </c>
      <c r="I234" s="849">
        <v>0.47333332896232605</v>
      </c>
      <c r="J234" s="849">
        <v>300</v>
      </c>
      <c r="K234" s="850">
        <v>142</v>
      </c>
    </row>
    <row r="235" spans="1:11" ht="14.4" customHeight="1" x14ac:dyDescent="0.3">
      <c r="A235" s="831" t="s">
        <v>577</v>
      </c>
      <c r="B235" s="832" t="s">
        <v>578</v>
      </c>
      <c r="C235" s="835" t="s">
        <v>598</v>
      </c>
      <c r="D235" s="863" t="s">
        <v>599</v>
      </c>
      <c r="E235" s="835" t="s">
        <v>2388</v>
      </c>
      <c r="F235" s="863" t="s">
        <v>2389</v>
      </c>
      <c r="G235" s="835" t="s">
        <v>2392</v>
      </c>
      <c r="H235" s="835" t="s">
        <v>2393</v>
      </c>
      <c r="I235" s="849">
        <v>0.30000001192092896</v>
      </c>
      <c r="J235" s="849">
        <v>200</v>
      </c>
      <c r="K235" s="850">
        <v>60</v>
      </c>
    </row>
    <row r="236" spans="1:11" ht="14.4" customHeight="1" x14ac:dyDescent="0.3">
      <c r="A236" s="831" t="s">
        <v>577</v>
      </c>
      <c r="B236" s="832" t="s">
        <v>578</v>
      </c>
      <c r="C236" s="835" t="s">
        <v>598</v>
      </c>
      <c r="D236" s="863" t="s">
        <v>599</v>
      </c>
      <c r="E236" s="835" t="s">
        <v>2388</v>
      </c>
      <c r="F236" s="863" t="s">
        <v>2389</v>
      </c>
      <c r="G236" s="835" t="s">
        <v>2394</v>
      </c>
      <c r="H236" s="835" t="s">
        <v>2395</v>
      </c>
      <c r="I236" s="849">
        <v>0.54000002145767212</v>
      </c>
      <c r="J236" s="849">
        <v>1400</v>
      </c>
      <c r="K236" s="850">
        <v>756</v>
      </c>
    </row>
    <row r="237" spans="1:11" ht="14.4" customHeight="1" x14ac:dyDescent="0.3">
      <c r="A237" s="831" t="s">
        <v>577</v>
      </c>
      <c r="B237" s="832" t="s">
        <v>578</v>
      </c>
      <c r="C237" s="835" t="s">
        <v>598</v>
      </c>
      <c r="D237" s="863" t="s">
        <v>599</v>
      </c>
      <c r="E237" s="835" t="s">
        <v>2388</v>
      </c>
      <c r="F237" s="863" t="s">
        <v>2389</v>
      </c>
      <c r="G237" s="835" t="s">
        <v>2541</v>
      </c>
      <c r="H237" s="835" t="s">
        <v>2542</v>
      </c>
      <c r="I237" s="849">
        <v>1.809999942779541</v>
      </c>
      <c r="J237" s="849">
        <v>100</v>
      </c>
      <c r="K237" s="850">
        <v>181</v>
      </c>
    </row>
    <row r="238" spans="1:11" ht="14.4" customHeight="1" x14ac:dyDescent="0.3">
      <c r="A238" s="831" t="s">
        <v>577</v>
      </c>
      <c r="B238" s="832" t="s">
        <v>578</v>
      </c>
      <c r="C238" s="835" t="s">
        <v>598</v>
      </c>
      <c r="D238" s="863" t="s">
        <v>599</v>
      </c>
      <c r="E238" s="835" t="s">
        <v>2398</v>
      </c>
      <c r="F238" s="863" t="s">
        <v>2399</v>
      </c>
      <c r="G238" s="835" t="s">
        <v>2487</v>
      </c>
      <c r="H238" s="835" t="s">
        <v>2488</v>
      </c>
      <c r="I238" s="849">
        <v>0.62999999523162842</v>
      </c>
      <c r="J238" s="849">
        <v>800</v>
      </c>
      <c r="K238" s="850">
        <v>504</v>
      </c>
    </row>
    <row r="239" spans="1:11" ht="14.4" customHeight="1" x14ac:dyDescent="0.3">
      <c r="A239" s="831" t="s">
        <v>577</v>
      </c>
      <c r="B239" s="832" t="s">
        <v>578</v>
      </c>
      <c r="C239" s="835" t="s">
        <v>598</v>
      </c>
      <c r="D239" s="863" t="s">
        <v>599</v>
      </c>
      <c r="E239" s="835" t="s">
        <v>2398</v>
      </c>
      <c r="F239" s="863" t="s">
        <v>2399</v>
      </c>
      <c r="G239" s="835" t="s">
        <v>2400</v>
      </c>
      <c r="H239" s="835" t="s">
        <v>2401</v>
      </c>
      <c r="I239" s="849">
        <v>0.62999999523162842</v>
      </c>
      <c r="J239" s="849">
        <v>10000</v>
      </c>
      <c r="K239" s="850">
        <v>6300</v>
      </c>
    </row>
    <row r="240" spans="1:11" ht="14.4" customHeight="1" x14ac:dyDescent="0.3">
      <c r="A240" s="831" t="s">
        <v>577</v>
      </c>
      <c r="B240" s="832" t="s">
        <v>578</v>
      </c>
      <c r="C240" s="835" t="s">
        <v>598</v>
      </c>
      <c r="D240" s="863" t="s">
        <v>599</v>
      </c>
      <c r="E240" s="835" t="s">
        <v>2398</v>
      </c>
      <c r="F240" s="863" t="s">
        <v>2399</v>
      </c>
      <c r="G240" s="835" t="s">
        <v>2489</v>
      </c>
      <c r="H240" s="835" t="s">
        <v>2490</v>
      </c>
      <c r="I240" s="849">
        <v>0.62999999523162842</v>
      </c>
      <c r="J240" s="849">
        <v>1400</v>
      </c>
      <c r="K240" s="850">
        <v>882</v>
      </c>
    </row>
    <row r="241" spans="1:11" ht="14.4" customHeight="1" x14ac:dyDescent="0.3">
      <c r="A241" s="831" t="s">
        <v>577</v>
      </c>
      <c r="B241" s="832" t="s">
        <v>578</v>
      </c>
      <c r="C241" s="835" t="s">
        <v>598</v>
      </c>
      <c r="D241" s="863" t="s">
        <v>599</v>
      </c>
      <c r="E241" s="835" t="s">
        <v>2402</v>
      </c>
      <c r="F241" s="863" t="s">
        <v>2403</v>
      </c>
      <c r="G241" s="835" t="s">
        <v>2543</v>
      </c>
      <c r="H241" s="835" t="s">
        <v>2544</v>
      </c>
      <c r="I241" s="849">
        <v>267.77999877929687</v>
      </c>
      <c r="J241" s="849">
        <v>10</v>
      </c>
      <c r="K241" s="850">
        <v>2677.800048828125</v>
      </c>
    </row>
    <row r="242" spans="1:11" ht="14.4" customHeight="1" x14ac:dyDescent="0.3">
      <c r="A242" s="831" t="s">
        <v>577</v>
      </c>
      <c r="B242" s="832" t="s">
        <v>578</v>
      </c>
      <c r="C242" s="835" t="s">
        <v>598</v>
      </c>
      <c r="D242" s="863" t="s">
        <v>599</v>
      </c>
      <c r="E242" s="835" t="s">
        <v>2402</v>
      </c>
      <c r="F242" s="863" t="s">
        <v>2403</v>
      </c>
      <c r="G242" s="835" t="s">
        <v>2545</v>
      </c>
      <c r="H242" s="835" t="s">
        <v>2546</v>
      </c>
      <c r="I242" s="849">
        <v>423.5</v>
      </c>
      <c r="J242" s="849">
        <v>10</v>
      </c>
      <c r="K242" s="850">
        <v>4235</v>
      </c>
    </row>
    <row r="243" spans="1:11" ht="14.4" customHeight="1" x14ac:dyDescent="0.3">
      <c r="A243" s="831" t="s">
        <v>577</v>
      </c>
      <c r="B243" s="832" t="s">
        <v>578</v>
      </c>
      <c r="C243" s="835" t="s">
        <v>598</v>
      </c>
      <c r="D243" s="863" t="s">
        <v>599</v>
      </c>
      <c r="E243" s="835" t="s">
        <v>2406</v>
      </c>
      <c r="F243" s="863" t="s">
        <v>2407</v>
      </c>
      <c r="G243" s="835" t="s">
        <v>2547</v>
      </c>
      <c r="H243" s="835" t="s">
        <v>2548</v>
      </c>
      <c r="I243" s="849">
        <v>19.959999084472656</v>
      </c>
      <c r="J243" s="849">
        <v>20</v>
      </c>
      <c r="K243" s="850">
        <v>399.20001220703125</v>
      </c>
    </row>
    <row r="244" spans="1:11" ht="14.4" customHeight="1" x14ac:dyDescent="0.3">
      <c r="A244" s="831" t="s">
        <v>577</v>
      </c>
      <c r="B244" s="832" t="s">
        <v>578</v>
      </c>
      <c r="C244" s="835" t="s">
        <v>598</v>
      </c>
      <c r="D244" s="863" t="s">
        <v>599</v>
      </c>
      <c r="E244" s="835" t="s">
        <v>2406</v>
      </c>
      <c r="F244" s="863" t="s">
        <v>2407</v>
      </c>
      <c r="G244" s="835" t="s">
        <v>2549</v>
      </c>
      <c r="H244" s="835" t="s">
        <v>2550</v>
      </c>
      <c r="I244" s="849">
        <v>15.609999656677246</v>
      </c>
      <c r="J244" s="849">
        <v>20</v>
      </c>
      <c r="K244" s="850">
        <v>312.20001220703125</v>
      </c>
    </row>
    <row r="245" spans="1:11" ht="14.4" customHeight="1" x14ac:dyDescent="0.3">
      <c r="A245" s="831" t="s">
        <v>577</v>
      </c>
      <c r="B245" s="832" t="s">
        <v>578</v>
      </c>
      <c r="C245" s="835" t="s">
        <v>2212</v>
      </c>
      <c r="D245" s="863" t="s">
        <v>2213</v>
      </c>
      <c r="E245" s="835" t="s">
        <v>2551</v>
      </c>
      <c r="F245" s="863" t="s">
        <v>2552</v>
      </c>
      <c r="G245" s="835" t="s">
        <v>2553</v>
      </c>
      <c r="H245" s="835" t="s">
        <v>2554</v>
      </c>
      <c r="I245" s="849">
        <v>16999.5</v>
      </c>
      <c r="J245" s="849">
        <v>1</v>
      </c>
      <c r="K245" s="850">
        <v>16999.5</v>
      </c>
    </row>
    <row r="246" spans="1:11" ht="14.4" customHeight="1" x14ac:dyDescent="0.3">
      <c r="A246" s="831" t="s">
        <v>577</v>
      </c>
      <c r="B246" s="832" t="s">
        <v>578</v>
      </c>
      <c r="C246" s="835" t="s">
        <v>2212</v>
      </c>
      <c r="D246" s="863" t="s">
        <v>2213</v>
      </c>
      <c r="E246" s="835" t="s">
        <v>2551</v>
      </c>
      <c r="F246" s="863" t="s">
        <v>2552</v>
      </c>
      <c r="G246" s="835" t="s">
        <v>2555</v>
      </c>
      <c r="H246" s="835" t="s">
        <v>2556</v>
      </c>
      <c r="I246" s="849">
        <v>16999.5</v>
      </c>
      <c r="J246" s="849">
        <v>1</v>
      </c>
      <c r="K246" s="850">
        <v>16999.5</v>
      </c>
    </row>
    <row r="247" spans="1:11" ht="14.4" customHeight="1" x14ac:dyDescent="0.3">
      <c r="A247" s="831" t="s">
        <v>577</v>
      </c>
      <c r="B247" s="832" t="s">
        <v>578</v>
      </c>
      <c r="C247" s="835" t="s">
        <v>2212</v>
      </c>
      <c r="D247" s="863" t="s">
        <v>2213</v>
      </c>
      <c r="E247" s="835" t="s">
        <v>2551</v>
      </c>
      <c r="F247" s="863" t="s">
        <v>2552</v>
      </c>
      <c r="G247" s="835" t="s">
        <v>2557</v>
      </c>
      <c r="H247" s="835" t="s">
        <v>2558</v>
      </c>
      <c r="I247" s="849">
        <v>16999.509765625</v>
      </c>
      <c r="J247" s="849">
        <v>1</v>
      </c>
      <c r="K247" s="850">
        <v>16999.509765625</v>
      </c>
    </row>
    <row r="248" spans="1:11" ht="14.4" customHeight="1" x14ac:dyDescent="0.3">
      <c r="A248" s="831" t="s">
        <v>577</v>
      </c>
      <c r="B248" s="832" t="s">
        <v>578</v>
      </c>
      <c r="C248" s="835" t="s">
        <v>2212</v>
      </c>
      <c r="D248" s="863" t="s">
        <v>2213</v>
      </c>
      <c r="E248" s="835" t="s">
        <v>2551</v>
      </c>
      <c r="F248" s="863" t="s">
        <v>2552</v>
      </c>
      <c r="G248" s="835" t="s">
        <v>2559</v>
      </c>
      <c r="H248" s="835" t="s">
        <v>2560</v>
      </c>
      <c r="I248" s="849">
        <v>16999.509765625</v>
      </c>
      <c r="J248" s="849">
        <v>1</v>
      </c>
      <c r="K248" s="850">
        <v>16999.509765625</v>
      </c>
    </row>
    <row r="249" spans="1:11" ht="14.4" customHeight="1" x14ac:dyDescent="0.3">
      <c r="A249" s="831" t="s">
        <v>577</v>
      </c>
      <c r="B249" s="832" t="s">
        <v>578</v>
      </c>
      <c r="C249" s="835" t="s">
        <v>2212</v>
      </c>
      <c r="D249" s="863" t="s">
        <v>2213</v>
      </c>
      <c r="E249" s="835" t="s">
        <v>2551</v>
      </c>
      <c r="F249" s="863" t="s">
        <v>2552</v>
      </c>
      <c r="G249" s="835" t="s">
        <v>2561</v>
      </c>
      <c r="H249" s="835" t="s">
        <v>2562</v>
      </c>
      <c r="I249" s="849">
        <v>8865.349609375</v>
      </c>
      <c r="J249" s="849">
        <v>2</v>
      </c>
      <c r="K249" s="850">
        <v>17730.69921875</v>
      </c>
    </row>
    <row r="250" spans="1:11" ht="14.4" customHeight="1" x14ac:dyDescent="0.3">
      <c r="A250" s="831" t="s">
        <v>577</v>
      </c>
      <c r="B250" s="832" t="s">
        <v>578</v>
      </c>
      <c r="C250" s="835" t="s">
        <v>2212</v>
      </c>
      <c r="D250" s="863" t="s">
        <v>2213</v>
      </c>
      <c r="E250" s="835" t="s">
        <v>2551</v>
      </c>
      <c r="F250" s="863" t="s">
        <v>2552</v>
      </c>
      <c r="G250" s="835" t="s">
        <v>2563</v>
      </c>
      <c r="H250" s="835" t="s">
        <v>2564</v>
      </c>
      <c r="I250" s="849">
        <v>2082.64990234375</v>
      </c>
      <c r="J250" s="849">
        <v>2</v>
      </c>
      <c r="K250" s="850">
        <v>4165.2998046875</v>
      </c>
    </row>
    <row r="251" spans="1:11" ht="14.4" customHeight="1" x14ac:dyDescent="0.3">
      <c r="A251" s="831" t="s">
        <v>577</v>
      </c>
      <c r="B251" s="832" t="s">
        <v>578</v>
      </c>
      <c r="C251" s="835" t="s">
        <v>2212</v>
      </c>
      <c r="D251" s="863" t="s">
        <v>2213</v>
      </c>
      <c r="E251" s="835" t="s">
        <v>2551</v>
      </c>
      <c r="F251" s="863" t="s">
        <v>2552</v>
      </c>
      <c r="G251" s="835" t="s">
        <v>2565</v>
      </c>
      <c r="H251" s="835" t="s">
        <v>2566</v>
      </c>
      <c r="I251" s="849">
        <v>8865.349609375</v>
      </c>
      <c r="J251" s="849">
        <v>1</v>
      </c>
      <c r="K251" s="850">
        <v>8865.349609375</v>
      </c>
    </row>
    <row r="252" spans="1:11" ht="14.4" customHeight="1" x14ac:dyDescent="0.3">
      <c r="A252" s="831" t="s">
        <v>577</v>
      </c>
      <c r="B252" s="832" t="s">
        <v>578</v>
      </c>
      <c r="C252" s="835" t="s">
        <v>2212</v>
      </c>
      <c r="D252" s="863" t="s">
        <v>2213</v>
      </c>
      <c r="E252" s="835" t="s">
        <v>2551</v>
      </c>
      <c r="F252" s="863" t="s">
        <v>2552</v>
      </c>
      <c r="G252" s="835" t="s">
        <v>2567</v>
      </c>
      <c r="H252" s="835" t="s">
        <v>2568</v>
      </c>
      <c r="I252" s="849">
        <v>11274.599609375</v>
      </c>
      <c r="J252" s="849">
        <v>2</v>
      </c>
      <c r="K252" s="850">
        <v>22549.19921875</v>
      </c>
    </row>
    <row r="253" spans="1:11" ht="14.4" customHeight="1" x14ac:dyDescent="0.3">
      <c r="A253" s="831" t="s">
        <v>577</v>
      </c>
      <c r="B253" s="832" t="s">
        <v>578</v>
      </c>
      <c r="C253" s="835" t="s">
        <v>2212</v>
      </c>
      <c r="D253" s="863" t="s">
        <v>2213</v>
      </c>
      <c r="E253" s="835" t="s">
        <v>2551</v>
      </c>
      <c r="F253" s="863" t="s">
        <v>2552</v>
      </c>
      <c r="G253" s="835" t="s">
        <v>2569</v>
      </c>
      <c r="H253" s="835" t="s">
        <v>2570</v>
      </c>
      <c r="I253" s="849">
        <v>11274.599609375</v>
      </c>
      <c r="J253" s="849">
        <v>1</v>
      </c>
      <c r="K253" s="850">
        <v>11274.599609375</v>
      </c>
    </row>
    <row r="254" spans="1:11" ht="14.4" customHeight="1" x14ac:dyDescent="0.3">
      <c r="A254" s="831" t="s">
        <v>577</v>
      </c>
      <c r="B254" s="832" t="s">
        <v>578</v>
      </c>
      <c r="C254" s="835" t="s">
        <v>2212</v>
      </c>
      <c r="D254" s="863" t="s">
        <v>2213</v>
      </c>
      <c r="E254" s="835" t="s">
        <v>2551</v>
      </c>
      <c r="F254" s="863" t="s">
        <v>2552</v>
      </c>
      <c r="G254" s="835" t="s">
        <v>2571</v>
      </c>
      <c r="H254" s="835" t="s">
        <v>2572</v>
      </c>
      <c r="I254" s="849">
        <v>2082.64990234375</v>
      </c>
      <c r="J254" s="849">
        <v>1</v>
      </c>
      <c r="K254" s="850">
        <v>2082.64990234375</v>
      </c>
    </row>
    <row r="255" spans="1:11" ht="14.4" customHeight="1" x14ac:dyDescent="0.3">
      <c r="A255" s="831" t="s">
        <v>577</v>
      </c>
      <c r="B255" s="832" t="s">
        <v>578</v>
      </c>
      <c r="C255" s="835" t="s">
        <v>2212</v>
      </c>
      <c r="D255" s="863" t="s">
        <v>2213</v>
      </c>
      <c r="E255" s="835" t="s">
        <v>2551</v>
      </c>
      <c r="F255" s="863" t="s">
        <v>2552</v>
      </c>
      <c r="G255" s="835" t="s">
        <v>2573</v>
      </c>
      <c r="H255" s="835" t="s">
        <v>2574</v>
      </c>
      <c r="I255" s="849">
        <v>26406.30078125</v>
      </c>
      <c r="J255" s="849">
        <v>3</v>
      </c>
      <c r="K255" s="850">
        <v>79218.90234375</v>
      </c>
    </row>
    <row r="256" spans="1:11" ht="14.4" customHeight="1" x14ac:dyDescent="0.3">
      <c r="A256" s="831" t="s">
        <v>577</v>
      </c>
      <c r="B256" s="832" t="s">
        <v>578</v>
      </c>
      <c r="C256" s="835" t="s">
        <v>2212</v>
      </c>
      <c r="D256" s="863" t="s">
        <v>2213</v>
      </c>
      <c r="E256" s="835" t="s">
        <v>2575</v>
      </c>
      <c r="F256" s="863" t="s">
        <v>2576</v>
      </c>
      <c r="G256" s="835" t="s">
        <v>2577</v>
      </c>
      <c r="H256" s="835" t="s">
        <v>2578</v>
      </c>
      <c r="I256" s="849">
        <v>728.0999755859375</v>
      </c>
      <c r="J256" s="849">
        <v>1</v>
      </c>
      <c r="K256" s="850">
        <v>728.0999755859375</v>
      </c>
    </row>
    <row r="257" spans="1:11" ht="14.4" customHeight="1" x14ac:dyDescent="0.3">
      <c r="A257" s="831" t="s">
        <v>577</v>
      </c>
      <c r="B257" s="832" t="s">
        <v>578</v>
      </c>
      <c r="C257" s="835" t="s">
        <v>2212</v>
      </c>
      <c r="D257" s="863" t="s">
        <v>2213</v>
      </c>
      <c r="E257" s="835" t="s">
        <v>2575</v>
      </c>
      <c r="F257" s="863" t="s">
        <v>2576</v>
      </c>
      <c r="G257" s="835" t="s">
        <v>2579</v>
      </c>
      <c r="H257" s="835" t="s">
        <v>2580</v>
      </c>
      <c r="I257" s="849">
        <v>728.0999755859375</v>
      </c>
      <c r="J257" s="849">
        <v>1</v>
      </c>
      <c r="K257" s="850">
        <v>728.0999755859375</v>
      </c>
    </row>
    <row r="258" spans="1:11" ht="14.4" customHeight="1" x14ac:dyDescent="0.3">
      <c r="A258" s="831" t="s">
        <v>577</v>
      </c>
      <c r="B258" s="832" t="s">
        <v>578</v>
      </c>
      <c r="C258" s="835" t="s">
        <v>2212</v>
      </c>
      <c r="D258" s="863" t="s">
        <v>2213</v>
      </c>
      <c r="E258" s="835" t="s">
        <v>2575</v>
      </c>
      <c r="F258" s="863" t="s">
        <v>2576</v>
      </c>
      <c r="G258" s="835" t="s">
        <v>2581</v>
      </c>
      <c r="H258" s="835" t="s">
        <v>2582</v>
      </c>
      <c r="I258" s="849">
        <v>728.0999755859375</v>
      </c>
      <c r="J258" s="849">
        <v>1</v>
      </c>
      <c r="K258" s="850">
        <v>728.0999755859375</v>
      </c>
    </row>
    <row r="259" spans="1:11" ht="14.4" customHeight="1" x14ac:dyDescent="0.3">
      <c r="A259" s="831" t="s">
        <v>577</v>
      </c>
      <c r="B259" s="832" t="s">
        <v>578</v>
      </c>
      <c r="C259" s="835" t="s">
        <v>2212</v>
      </c>
      <c r="D259" s="863" t="s">
        <v>2213</v>
      </c>
      <c r="E259" s="835" t="s">
        <v>2575</v>
      </c>
      <c r="F259" s="863" t="s">
        <v>2576</v>
      </c>
      <c r="G259" s="835" t="s">
        <v>2583</v>
      </c>
      <c r="H259" s="835" t="s">
        <v>2584</v>
      </c>
      <c r="I259" s="849">
        <v>426.91000366210937</v>
      </c>
      <c r="J259" s="849">
        <v>1</v>
      </c>
      <c r="K259" s="850">
        <v>426.91000366210937</v>
      </c>
    </row>
    <row r="260" spans="1:11" ht="14.4" customHeight="1" x14ac:dyDescent="0.3">
      <c r="A260" s="831" t="s">
        <v>577</v>
      </c>
      <c r="B260" s="832" t="s">
        <v>578</v>
      </c>
      <c r="C260" s="835" t="s">
        <v>2212</v>
      </c>
      <c r="D260" s="863" t="s">
        <v>2213</v>
      </c>
      <c r="E260" s="835" t="s">
        <v>2575</v>
      </c>
      <c r="F260" s="863" t="s">
        <v>2576</v>
      </c>
      <c r="G260" s="835" t="s">
        <v>2585</v>
      </c>
      <c r="H260" s="835" t="s">
        <v>2586</v>
      </c>
      <c r="I260" s="849">
        <v>426.94000244140625</v>
      </c>
      <c r="J260" s="849">
        <v>2</v>
      </c>
      <c r="K260" s="850">
        <v>853.8800048828125</v>
      </c>
    </row>
    <row r="261" spans="1:11" ht="14.4" customHeight="1" x14ac:dyDescent="0.3">
      <c r="A261" s="831" t="s">
        <v>577</v>
      </c>
      <c r="B261" s="832" t="s">
        <v>578</v>
      </c>
      <c r="C261" s="835" t="s">
        <v>2212</v>
      </c>
      <c r="D261" s="863" t="s">
        <v>2213</v>
      </c>
      <c r="E261" s="835" t="s">
        <v>2575</v>
      </c>
      <c r="F261" s="863" t="s">
        <v>2576</v>
      </c>
      <c r="G261" s="835" t="s">
        <v>2587</v>
      </c>
      <c r="H261" s="835" t="s">
        <v>2588</v>
      </c>
      <c r="I261" s="849">
        <v>426.91000366210937</v>
      </c>
      <c r="J261" s="849">
        <v>1</v>
      </c>
      <c r="K261" s="850">
        <v>426.91000366210937</v>
      </c>
    </row>
    <row r="262" spans="1:11" ht="14.4" customHeight="1" x14ac:dyDescent="0.3">
      <c r="A262" s="831" t="s">
        <v>577</v>
      </c>
      <c r="B262" s="832" t="s">
        <v>578</v>
      </c>
      <c r="C262" s="835" t="s">
        <v>2212</v>
      </c>
      <c r="D262" s="863" t="s">
        <v>2213</v>
      </c>
      <c r="E262" s="835" t="s">
        <v>2575</v>
      </c>
      <c r="F262" s="863" t="s">
        <v>2576</v>
      </c>
      <c r="G262" s="835" t="s">
        <v>2589</v>
      </c>
      <c r="H262" s="835" t="s">
        <v>2590</v>
      </c>
      <c r="I262" s="849">
        <v>728.0999755859375</v>
      </c>
      <c r="J262" s="849">
        <v>1</v>
      </c>
      <c r="K262" s="850">
        <v>728.0999755859375</v>
      </c>
    </row>
    <row r="263" spans="1:11" ht="14.4" customHeight="1" x14ac:dyDescent="0.3">
      <c r="A263" s="831" t="s">
        <v>577</v>
      </c>
      <c r="B263" s="832" t="s">
        <v>578</v>
      </c>
      <c r="C263" s="835" t="s">
        <v>2212</v>
      </c>
      <c r="D263" s="863" t="s">
        <v>2213</v>
      </c>
      <c r="E263" s="835" t="s">
        <v>2575</v>
      </c>
      <c r="F263" s="863" t="s">
        <v>2576</v>
      </c>
      <c r="G263" s="835" t="s">
        <v>2591</v>
      </c>
      <c r="H263" s="835" t="s">
        <v>2592</v>
      </c>
      <c r="I263" s="849">
        <v>728.0999755859375</v>
      </c>
      <c r="J263" s="849">
        <v>1</v>
      </c>
      <c r="K263" s="850">
        <v>728.0999755859375</v>
      </c>
    </row>
    <row r="264" spans="1:11" ht="14.4" customHeight="1" x14ac:dyDescent="0.3">
      <c r="A264" s="831" t="s">
        <v>577</v>
      </c>
      <c r="B264" s="832" t="s">
        <v>578</v>
      </c>
      <c r="C264" s="835" t="s">
        <v>2212</v>
      </c>
      <c r="D264" s="863" t="s">
        <v>2213</v>
      </c>
      <c r="E264" s="835" t="s">
        <v>2575</v>
      </c>
      <c r="F264" s="863" t="s">
        <v>2576</v>
      </c>
      <c r="G264" s="835" t="s">
        <v>2593</v>
      </c>
      <c r="H264" s="835" t="s">
        <v>2594</v>
      </c>
      <c r="I264" s="849">
        <v>728.0999755859375</v>
      </c>
      <c r="J264" s="849">
        <v>1</v>
      </c>
      <c r="K264" s="850">
        <v>728.0999755859375</v>
      </c>
    </row>
    <row r="265" spans="1:11" ht="14.4" customHeight="1" x14ac:dyDescent="0.3">
      <c r="A265" s="831" t="s">
        <v>577</v>
      </c>
      <c r="B265" s="832" t="s">
        <v>578</v>
      </c>
      <c r="C265" s="835" t="s">
        <v>2212</v>
      </c>
      <c r="D265" s="863" t="s">
        <v>2213</v>
      </c>
      <c r="E265" s="835" t="s">
        <v>2575</v>
      </c>
      <c r="F265" s="863" t="s">
        <v>2576</v>
      </c>
      <c r="G265" s="835" t="s">
        <v>2595</v>
      </c>
      <c r="H265" s="835" t="s">
        <v>2596</v>
      </c>
      <c r="I265" s="849">
        <v>728.0999755859375</v>
      </c>
      <c r="J265" s="849">
        <v>1</v>
      </c>
      <c r="K265" s="850">
        <v>728.0999755859375</v>
      </c>
    </row>
    <row r="266" spans="1:11" ht="14.4" customHeight="1" x14ac:dyDescent="0.3">
      <c r="A266" s="831" t="s">
        <v>577</v>
      </c>
      <c r="B266" s="832" t="s">
        <v>578</v>
      </c>
      <c r="C266" s="835" t="s">
        <v>2212</v>
      </c>
      <c r="D266" s="863" t="s">
        <v>2213</v>
      </c>
      <c r="E266" s="835" t="s">
        <v>2575</v>
      </c>
      <c r="F266" s="863" t="s">
        <v>2576</v>
      </c>
      <c r="G266" s="835" t="s">
        <v>2597</v>
      </c>
      <c r="H266" s="835" t="s">
        <v>2598</v>
      </c>
      <c r="I266" s="849">
        <v>728.0999755859375</v>
      </c>
      <c r="J266" s="849">
        <v>1</v>
      </c>
      <c r="K266" s="850">
        <v>728.0999755859375</v>
      </c>
    </row>
    <row r="267" spans="1:11" ht="14.4" customHeight="1" x14ac:dyDescent="0.3">
      <c r="A267" s="831" t="s">
        <v>577</v>
      </c>
      <c r="B267" s="832" t="s">
        <v>578</v>
      </c>
      <c r="C267" s="835" t="s">
        <v>2212</v>
      </c>
      <c r="D267" s="863" t="s">
        <v>2213</v>
      </c>
      <c r="E267" s="835" t="s">
        <v>2575</v>
      </c>
      <c r="F267" s="863" t="s">
        <v>2576</v>
      </c>
      <c r="G267" s="835" t="s">
        <v>2599</v>
      </c>
      <c r="H267" s="835" t="s">
        <v>2600</v>
      </c>
      <c r="I267" s="849">
        <v>728.0999755859375</v>
      </c>
      <c r="J267" s="849">
        <v>1</v>
      </c>
      <c r="K267" s="850">
        <v>728.0999755859375</v>
      </c>
    </row>
    <row r="268" spans="1:11" ht="14.4" customHeight="1" x14ac:dyDescent="0.3">
      <c r="A268" s="831" t="s">
        <v>577</v>
      </c>
      <c r="B268" s="832" t="s">
        <v>578</v>
      </c>
      <c r="C268" s="835" t="s">
        <v>2212</v>
      </c>
      <c r="D268" s="863" t="s">
        <v>2213</v>
      </c>
      <c r="E268" s="835" t="s">
        <v>2575</v>
      </c>
      <c r="F268" s="863" t="s">
        <v>2576</v>
      </c>
      <c r="G268" s="835" t="s">
        <v>2601</v>
      </c>
      <c r="H268" s="835" t="s">
        <v>2602</v>
      </c>
      <c r="I268" s="849">
        <v>728.0999755859375</v>
      </c>
      <c r="J268" s="849">
        <v>2</v>
      </c>
      <c r="K268" s="850">
        <v>1456.199951171875</v>
      </c>
    </row>
    <row r="269" spans="1:11" ht="14.4" customHeight="1" x14ac:dyDescent="0.3">
      <c r="A269" s="831" t="s">
        <v>577</v>
      </c>
      <c r="B269" s="832" t="s">
        <v>578</v>
      </c>
      <c r="C269" s="835" t="s">
        <v>2212</v>
      </c>
      <c r="D269" s="863" t="s">
        <v>2213</v>
      </c>
      <c r="E269" s="835" t="s">
        <v>2575</v>
      </c>
      <c r="F269" s="863" t="s">
        <v>2576</v>
      </c>
      <c r="G269" s="835" t="s">
        <v>2603</v>
      </c>
      <c r="H269" s="835" t="s">
        <v>2604</v>
      </c>
      <c r="I269" s="849">
        <v>728.0999755859375</v>
      </c>
      <c r="J269" s="849">
        <v>1</v>
      </c>
      <c r="K269" s="850">
        <v>728.0999755859375</v>
      </c>
    </row>
    <row r="270" spans="1:11" ht="14.4" customHeight="1" x14ac:dyDescent="0.3">
      <c r="A270" s="831" t="s">
        <v>577</v>
      </c>
      <c r="B270" s="832" t="s">
        <v>578</v>
      </c>
      <c r="C270" s="835" t="s">
        <v>2212</v>
      </c>
      <c r="D270" s="863" t="s">
        <v>2213</v>
      </c>
      <c r="E270" s="835" t="s">
        <v>2575</v>
      </c>
      <c r="F270" s="863" t="s">
        <v>2576</v>
      </c>
      <c r="G270" s="835" t="s">
        <v>2605</v>
      </c>
      <c r="H270" s="835" t="s">
        <v>2606</v>
      </c>
      <c r="I270" s="849">
        <v>364.52999877929687</v>
      </c>
      <c r="J270" s="849">
        <v>1</v>
      </c>
      <c r="K270" s="850">
        <v>364.52999877929687</v>
      </c>
    </row>
    <row r="271" spans="1:11" ht="14.4" customHeight="1" x14ac:dyDescent="0.3">
      <c r="A271" s="831" t="s">
        <v>577</v>
      </c>
      <c r="B271" s="832" t="s">
        <v>578</v>
      </c>
      <c r="C271" s="835" t="s">
        <v>2212</v>
      </c>
      <c r="D271" s="863" t="s">
        <v>2213</v>
      </c>
      <c r="E271" s="835" t="s">
        <v>2575</v>
      </c>
      <c r="F271" s="863" t="s">
        <v>2576</v>
      </c>
      <c r="G271" s="835" t="s">
        <v>2607</v>
      </c>
      <c r="H271" s="835" t="s">
        <v>2608</v>
      </c>
      <c r="I271" s="849">
        <v>3526.4549560546875</v>
      </c>
      <c r="J271" s="849">
        <v>4</v>
      </c>
      <c r="K271" s="850">
        <v>14105.81982421875</v>
      </c>
    </row>
    <row r="272" spans="1:11" ht="14.4" customHeight="1" x14ac:dyDescent="0.3">
      <c r="A272" s="831" t="s">
        <v>577</v>
      </c>
      <c r="B272" s="832" t="s">
        <v>578</v>
      </c>
      <c r="C272" s="835" t="s">
        <v>2212</v>
      </c>
      <c r="D272" s="863" t="s">
        <v>2213</v>
      </c>
      <c r="E272" s="835" t="s">
        <v>2575</v>
      </c>
      <c r="F272" s="863" t="s">
        <v>2576</v>
      </c>
      <c r="G272" s="835" t="s">
        <v>2609</v>
      </c>
      <c r="H272" s="835" t="s">
        <v>2610</v>
      </c>
      <c r="I272" s="849">
        <v>3453.360107421875</v>
      </c>
      <c r="J272" s="849">
        <v>1</v>
      </c>
      <c r="K272" s="850">
        <v>3453.360107421875</v>
      </c>
    </row>
    <row r="273" spans="1:11" ht="14.4" customHeight="1" x14ac:dyDescent="0.3">
      <c r="A273" s="831" t="s">
        <v>577</v>
      </c>
      <c r="B273" s="832" t="s">
        <v>578</v>
      </c>
      <c r="C273" s="835" t="s">
        <v>2212</v>
      </c>
      <c r="D273" s="863" t="s">
        <v>2213</v>
      </c>
      <c r="E273" s="835" t="s">
        <v>2575</v>
      </c>
      <c r="F273" s="863" t="s">
        <v>2576</v>
      </c>
      <c r="G273" s="835" t="s">
        <v>2611</v>
      </c>
      <c r="H273" s="835" t="s">
        <v>2612</v>
      </c>
      <c r="I273" s="849">
        <v>3686.31005859375</v>
      </c>
      <c r="J273" s="849">
        <v>1</v>
      </c>
      <c r="K273" s="850">
        <v>3686.31005859375</v>
      </c>
    </row>
    <row r="274" spans="1:11" ht="14.4" customHeight="1" x14ac:dyDescent="0.3">
      <c r="A274" s="831" t="s">
        <v>577</v>
      </c>
      <c r="B274" s="832" t="s">
        <v>578</v>
      </c>
      <c r="C274" s="835" t="s">
        <v>2212</v>
      </c>
      <c r="D274" s="863" t="s">
        <v>2213</v>
      </c>
      <c r="E274" s="835" t="s">
        <v>2575</v>
      </c>
      <c r="F274" s="863" t="s">
        <v>2576</v>
      </c>
      <c r="G274" s="835" t="s">
        <v>2613</v>
      </c>
      <c r="H274" s="835" t="s">
        <v>2614</v>
      </c>
      <c r="I274" s="849">
        <v>3686.31005859375</v>
      </c>
      <c r="J274" s="849">
        <v>2</v>
      </c>
      <c r="K274" s="850">
        <v>7372.6201171875</v>
      </c>
    </row>
    <row r="275" spans="1:11" ht="14.4" customHeight="1" x14ac:dyDescent="0.3">
      <c r="A275" s="831" t="s">
        <v>577</v>
      </c>
      <c r="B275" s="832" t="s">
        <v>578</v>
      </c>
      <c r="C275" s="835" t="s">
        <v>2212</v>
      </c>
      <c r="D275" s="863" t="s">
        <v>2213</v>
      </c>
      <c r="E275" s="835" t="s">
        <v>2575</v>
      </c>
      <c r="F275" s="863" t="s">
        <v>2576</v>
      </c>
      <c r="G275" s="835" t="s">
        <v>2615</v>
      </c>
      <c r="H275" s="835" t="s">
        <v>2616</v>
      </c>
      <c r="I275" s="849">
        <v>3686.31005859375</v>
      </c>
      <c r="J275" s="849">
        <v>1</v>
      </c>
      <c r="K275" s="850">
        <v>3686.31005859375</v>
      </c>
    </row>
    <row r="276" spans="1:11" ht="14.4" customHeight="1" x14ac:dyDescent="0.3">
      <c r="A276" s="831" t="s">
        <v>577</v>
      </c>
      <c r="B276" s="832" t="s">
        <v>578</v>
      </c>
      <c r="C276" s="835" t="s">
        <v>2212</v>
      </c>
      <c r="D276" s="863" t="s">
        <v>2213</v>
      </c>
      <c r="E276" s="835" t="s">
        <v>2575</v>
      </c>
      <c r="F276" s="863" t="s">
        <v>2576</v>
      </c>
      <c r="G276" s="835" t="s">
        <v>2617</v>
      </c>
      <c r="H276" s="835" t="s">
        <v>2618</v>
      </c>
      <c r="I276" s="849">
        <v>3263.2950439453125</v>
      </c>
      <c r="J276" s="849">
        <v>2</v>
      </c>
      <c r="K276" s="850">
        <v>6526.590087890625</v>
      </c>
    </row>
    <row r="277" spans="1:11" ht="14.4" customHeight="1" x14ac:dyDescent="0.3">
      <c r="A277" s="831" t="s">
        <v>577</v>
      </c>
      <c r="B277" s="832" t="s">
        <v>578</v>
      </c>
      <c r="C277" s="835" t="s">
        <v>2212</v>
      </c>
      <c r="D277" s="863" t="s">
        <v>2213</v>
      </c>
      <c r="E277" s="835" t="s">
        <v>2575</v>
      </c>
      <c r="F277" s="863" t="s">
        <v>2576</v>
      </c>
      <c r="G277" s="835" t="s">
        <v>2619</v>
      </c>
      <c r="H277" s="835" t="s">
        <v>2620</v>
      </c>
      <c r="I277" s="849">
        <v>3795</v>
      </c>
      <c r="J277" s="849">
        <v>4</v>
      </c>
      <c r="K277" s="850">
        <v>15180</v>
      </c>
    </row>
    <row r="278" spans="1:11" ht="14.4" customHeight="1" x14ac:dyDescent="0.3">
      <c r="A278" s="831" t="s">
        <v>577</v>
      </c>
      <c r="B278" s="832" t="s">
        <v>578</v>
      </c>
      <c r="C278" s="835" t="s">
        <v>2212</v>
      </c>
      <c r="D278" s="863" t="s">
        <v>2213</v>
      </c>
      <c r="E278" s="835" t="s">
        <v>2575</v>
      </c>
      <c r="F278" s="863" t="s">
        <v>2576</v>
      </c>
      <c r="G278" s="835" t="s">
        <v>2621</v>
      </c>
      <c r="H278" s="835" t="s">
        <v>2622</v>
      </c>
      <c r="I278" s="849">
        <v>3795</v>
      </c>
      <c r="J278" s="849">
        <v>3</v>
      </c>
      <c r="K278" s="850">
        <v>11385</v>
      </c>
    </row>
    <row r="279" spans="1:11" ht="14.4" customHeight="1" x14ac:dyDescent="0.3">
      <c r="A279" s="831" t="s">
        <v>577</v>
      </c>
      <c r="B279" s="832" t="s">
        <v>578</v>
      </c>
      <c r="C279" s="835" t="s">
        <v>2212</v>
      </c>
      <c r="D279" s="863" t="s">
        <v>2213</v>
      </c>
      <c r="E279" s="835" t="s">
        <v>2575</v>
      </c>
      <c r="F279" s="863" t="s">
        <v>2576</v>
      </c>
      <c r="G279" s="835" t="s">
        <v>2623</v>
      </c>
      <c r="H279" s="835" t="s">
        <v>2624</v>
      </c>
      <c r="I279" s="849">
        <v>3795</v>
      </c>
      <c r="J279" s="849">
        <v>3</v>
      </c>
      <c r="K279" s="850">
        <v>11385</v>
      </c>
    </row>
    <row r="280" spans="1:11" ht="14.4" customHeight="1" x14ac:dyDescent="0.3">
      <c r="A280" s="831" t="s">
        <v>577</v>
      </c>
      <c r="B280" s="832" t="s">
        <v>578</v>
      </c>
      <c r="C280" s="835" t="s">
        <v>2212</v>
      </c>
      <c r="D280" s="863" t="s">
        <v>2213</v>
      </c>
      <c r="E280" s="835" t="s">
        <v>2575</v>
      </c>
      <c r="F280" s="863" t="s">
        <v>2576</v>
      </c>
      <c r="G280" s="835" t="s">
        <v>2625</v>
      </c>
      <c r="H280" s="835" t="s">
        <v>2626</v>
      </c>
      <c r="I280" s="849">
        <v>5175</v>
      </c>
      <c r="J280" s="849">
        <v>4</v>
      </c>
      <c r="K280" s="850">
        <v>20700</v>
      </c>
    </row>
    <row r="281" spans="1:11" ht="14.4" customHeight="1" x14ac:dyDescent="0.3">
      <c r="A281" s="831" t="s">
        <v>577</v>
      </c>
      <c r="B281" s="832" t="s">
        <v>578</v>
      </c>
      <c r="C281" s="835" t="s">
        <v>2212</v>
      </c>
      <c r="D281" s="863" t="s">
        <v>2213</v>
      </c>
      <c r="E281" s="835" t="s">
        <v>2575</v>
      </c>
      <c r="F281" s="863" t="s">
        <v>2576</v>
      </c>
      <c r="G281" s="835" t="s">
        <v>2627</v>
      </c>
      <c r="H281" s="835" t="s">
        <v>2628</v>
      </c>
      <c r="I281" s="849">
        <v>5175</v>
      </c>
      <c r="J281" s="849">
        <v>2</v>
      </c>
      <c r="K281" s="850">
        <v>10350</v>
      </c>
    </row>
    <row r="282" spans="1:11" ht="14.4" customHeight="1" x14ac:dyDescent="0.3">
      <c r="A282" s="831" t="s">
        <v>577</v>
      </c>
      <c r="B282" s="832" t="s">
        <v>578</v>
      </c>
      <c r="C282" s="835" t="s">
        <v>2212</v>
      </c>
      <c r="D282" s="863" t="s">
        <v>2213</v>
      </c>
      <c r="E282" s="835" t="s">
        <v>2575</v>
      </c>
      <c r="F282" s="863" t="s">
        <v>2576</v>
      </c>
      <c r="G282" s="835" t="s">
        <v>2629</v>
      </c>
      <c r="H282" s="835" t="s">
        <v>2630</v>
      </c>
      <c r="I282" s="849">
        <v>10807.4697265625</v>
      </c>
      <c r="J282" s="849">
        <v>1</v>
      </c>
      <c r="K282" s="850">
        <v>10807.4697265625</v>
      </c>
    </row>
    <row r="283" spans="1:11" ht="14.4" customHeight="1" x14ac:dyDescent="0.3">
      <c r="A283" s="831" t="s">
        <v>577</v>
      </c>
      <c r="B283" s="832" t="s">
        <v>578</v>
      </c>
      <c r="C283" s="835" t="s">
        <v>2212</v>
      </c>
      <c r="D283" s="863" t="s">
        <v>2213</v>
      </c>
      <c r="E283" s="835" t="s">
        <v>2575</v>
      </c>
      <c r="F283" s="863" t="s">
        <v>2576</v>
      </c>
      <c r="G283" s="835" t="s">
        <v>2631</v>
      </c>
      <c r="H283" s="835" t="s">
        <v>2632</v>
      </c>
      <c r="I283" s="849">
        <v>10807.4697265625</v>
      </c>
      <c r="J283" s="849">
        <v>1</v>
      </c>
      <c r="K283" s="850">
        <v>10807.4697265625</v>
      </c>
    </row>
    <row r="284" spans="1:11" ht="14.4" customHeight="1" x14ac:dyDescent="0.3">
      <c r="A284" s="831" t="s">
        <v>577</v>
      </c>
      <c r="B284" s="832" t="s">
        <v>578</v>
      </c>
      <c r="C284" s="835" t="s">
        <v>2212</v>
      </c>
      <c r="D284" s="863" t="s">
        <v>2213</v>
      </c>
      <c r="E284" s="835" t="s">
        <v>2575</v>
      </c>
      <c r="F284" s="863" t="s">
        <v>2576</v>
      </c>
      <c r="G284" s="835" t="s">
        <v>2633</v>
      </c>
      <c r="H284" s="835" t="s">
        <v>2634</v>
      </c>
      <c r="I284" s="849">
        <v>10807.4697265625</v>
      </c>
      <c r="J284" s="849">
        <v>1</v>
      </c>
      <c r="K284" s="850">
        <v>10807.4697265625</v>
      </c>
    </row>
    <row r="285" spans="1:11" ht="14.4" customHeight="1" x14ac:dyDescent="0.3">
      <c r="A285" s="831" t="s">
        <v>577</v>
      </c>
      <c r="B285" s="832" t="s">
        <v>578</v>
      </c>
      <c r="C285" s="835" t="s">
        <v>2212</v>
      </c>
      <c r="D285" s="863" t="s">
        <v>2213</v>
      </c>
      <c r="E285" s="835" t="s">
        <v>2575</v>
      </c>
      <c r="F285" s="863" t="s">
        <v>2576</v>
      </c>
      <c r="G285" s="835" t="s">
        <v>2635</v>
      </c>
      <c r="H285" s="835" t="s">
        <v>2636</v>
      </c>
      <c r="I285" s="849">
        <v>10807.4697265625</v>
      </c>
      <c r="J285" s="849">
        <v>1</v>
      </c>
      <c r="K285" s="850">
        <v>10807.4697265625</v>
      </c>
    </row>
    <row r="286" spans="1:11" ht="14.4" customHeight="1" x14ac:dyDescent="0.3">
      <c r="A286" s="831" t="s">
        <v>577</v>
      </c>
      <c r="B286" s="832" t="s">
        <v>578</v>
      </c>
      <c r="C286" s="835" t="s">
        <v>2212</v>
      </c>
      <c r="D286" s="863" t="s">
        <v>2213</v>
      </c>
      <c r="E286" s="835" t="s">
        <v>2575</v>
      </c>
      <c r="F286" s="863" t="s">
        <v>2576</v>
      </c>
      <c r="G286" s="835" t="s">
        <v>2637</v>
      </c>
      <c r="H286" s="835" t="s">
        <v>2638</v>
      </c>
      <c r="I286" s="849">
        <v>9893.2099609375</v>
      </c>
      <c r="J286" s="849">
        <v>1</v>
      </c>
      <c r="K286" s="850">
        <v>9893.2099609375</v>
      </c>
    </row>
    <row r="287" spans="1:11" ht="14.4" customHeight="1" x14ac:dyDescent="0.3">
      <c r="A287" s="831" t="s">
        <v>577</v>
      </c>
      <c r="B287" s="832" t="s">
        <v>578</v>
      </c>
      <c r="C287" s="835" t="s">
        <v>2212</v>
      </c>
      <c r="D287" s="863" t="s">
        <v>2213</v>
      </c>
      <c r="E287" s="835" t="s">
        <v>2575</v>
      </c>
      <c r="F287" s="863" t="s">
        <v>2576</v>
      </c>
      <c r="G287" s="835" t="s">
        <v>2639</v>
      </c>
      <c r="H287" s="835" t="s">
        <v>2640</v>
      </c>
      <c r="I287" s="849">
        <v>9893.2099609375</v>
      </c>
      <c r="J287" s="849">
        <v>2</v>
      </c>
      <c r="K287" s="850">
        <v>19786.419921875</v>
      </c>
    </row>
    <row r="288" spans="1:11" ht="14.4" customHeight="1" x14ac:dyDescent="0.3">
      <c r="A288" s="831" t="s">
        <v>577</v>
      </c>
      <c r="B288" s="832" t="s">
        <v>578</v>
      </c>
      <c r="C288" s="835" t="s">
        <v>2212</v>
      </c>
      <c r="D288" s="863" t="s">
        <v>2213</v>
      </c>
      <c r="E288" s="835" t="s">
        <v>2575</v>
      </c>
      <c r="F288" s="863" t="s">
        <v>2576</v>
      </c>
      <c r="G288" s="835" t="s">
        <v>2641</v>
      </c>
      <c r="H288" s="835" t="s">
        <v>2642</v>
      </c>
      <c r="I288" s="849">
        <v>5196.1298828125</v>
      </c>
      <c r="J288" s="849">
        <v>1</v>
      </c>
      <c r="K288" s="850">
        <v>5196.1298828125</v>
      </c>
    </row>
    <row r="289" spans="1:11" ht="14.4" customHeight="1" x14ac:dyDescent="0.3">
      <c r="A289" s="831" t="s">
        <v>577</v>
      </c>
      <c r="B289" s="832" t="s">
        <v>578</v>
      </c>
      <c r="C289" s="835" t="s">
        <v>2212</v>
      </c>
      <c r="D289" s="863" t="s">
        <v>2213</v>
      </c>
      <c r="E289" s="835" t="s">
        <v>2575</v>
      </c>
      <c r="F289" s="863" t="s">
        <v>2576</v>
      </c>
      <c r="G289" s="835" t="s">
        <v>2643</v>
      </c>
      <c r="H289" s="835" t="s">
        <v>2644</v>
      </c>
      <c r="I289" s="849">
        <v>9028.650390625</v>
      </c>
      <c r="J289" s="849">
        <v>1</v>
      </c>
      <c r="K289" s="850">
        <v>9028.650390625</v>
      </c>
    </row>
    <row r="290" spans="1:11" ht="14.4" customHeight="1" x14ac:dyDescent="0.3">
      <c r="A290" s="831" t="s">
        <v>577</v>
      </c>
      <c r="B290" s="832" t="s">
        <v>578</v>
      </c>
      <c r="C290" s="835" t="s">
        <v>2212</v>
      </c>
      <c r="D290" s="863" t="s">
        <v>2213</v>
      </c>
      <c r="E290" s="835" t="s">
        <v>2575</v>
      </c>
      <c r="F290" s="863" t="s">
        <v>2576</v>
      </c>
      <c r="G290" s="835" t="s">
        <v>2645</v>
      </c>
      <c r="H290" s="835" t="s">
        <v>2646</v>
      </c>
      <c r="I290" s="849">
        <v>10609.650390625</v>
      </c>
      <c r="J290" s="849">
        <v>1</v>
      </c>
      <c r="K290" s="850">
        <v>10609.650390625</v>
      </c>
    </row>
    <row r="291" spans="1:11" ht="14.4" customHeight="1" x14ac:dyDescent="0.3">
      <c r="A291" s="831" t="s">
        <v>577</v>
      </c>
      <c r="B291" s="832" t="s">
        <v>578</v>
      </c>
      <c r="C291" s="835" t="s">
        <v>2212</v>
      </c>
      <c r="D291" s="863" t="s">
        <v>2213</v>
      </c>
      <c r="E291" s="835" t="s">
        <v>2575</v>
      </c>
      <c r="F291" s="863" t="s">
        <v>2576</v>
      </c>
      <c r="G291" s="835" t="s">
        <v>2647</v>
      </c>
      <c r="H291" s="835" t="s">
        <v>2648</v>
      </c>
      <c r="I291" s="849">
        <v>3792.56005859375</v>
      </c>
      <c r="J291" s="849">
        <v>1</v>
      </c>
      <c r="K291" s="850">
        <v>3792.56005859375</v>
      </c>
    </row>
    <row r="292" spans="1:11" ht="14.4" customHeight="1" x14ac:dyDescent="0.3">
      <c r="A292" s="831" t="s">
        <v>577</v>
      </c>
      <c r="B292" s="832" t="s">
        <v>578</v>
      </c>
      <c r="C292" s="835" t="s">
        <v>2212</v>
      </c>
      <c r="D292" s="863" t="s">
        <v>2213</v>
      </c>
      <c r="E292" s="835" t="s">
        <v>2575</v>
      </c>
      <c r="F292" s="863" t="s">
        <v>2576</v>
      </c>
      <c r="G292" s="835" t="s">
        <v>2649</v>
      </c>
      <c r="H292" s="835" t="s">
        <v>2650</v>
      </c>
      <c r="I292" s="849">
        <v>7424.2998046875</v>
      </c>
      <c r="J292" s="849">
        <v>1</v>
      </c>
      <c r="K292" s="850">
        <v>7424.2998046875</v>
      </c>
    </row>
    <row r="293" spans="1:11" ht="14.4" customHeight="1" x14ac:dyDescent="0.3">
      <c r="A293" s="831" t="s">
        <v>577</v>
      </c>
      <c r="B293" s="832" t="s">
        <v>578</v>
      </c>
      <c r="C293" s="835" t="s">
        <v>2212</v>
      </c>
      <c r="D293" s="863" t="s">
        <v>2213</v>
      </c>
      <c r="E293" s="835" t="s">
        <v>2575</v>
      </c>
      <c r="F293" s="863" t="s">
        <v>2576</v>
      </c>
      <c r="G293" s="835" t="s">
        <v>2651</v>
      </c>
      <c r="H293" s="835" t="s">
        <v>2652</v>
      </c>
      <c r="I293" s="849">
        <v>7329.740234375</v>
      </c>
      <c r="J293" s="849">
        <v>1</v>
      </c>
      <c r="K293" s="850">
        <v>7329.740234375</v>
      </c>
    </row>
    <row r="294" spans="1:11" ht="14.4" customHeight="1" x14ac:dyDescent="0.3">
      <c r="A294" s="831" t="s">
        <v>577</v>
      </c>
      <c r="B294" s="832" t="s">
        <v>578</v>
      </c>
      <c r="C294" s="835" t="s">
        <v>2212</v>
      </c>
      <c r="D294" s="863" t="s">
        <v>2213</v>
      </c>
      <c r="E294" s="835" t="s">
        <v>2575</v>
      </c>
      <c r="F294" s="863" t="s">
        <v>2576</v>
      </c>
      <c r="G294" s="835" t="s">
        <v>2653</v>
      </c>
      <c r="H294" s="835" t="s">
        <v>2654</v>
      </c>
      <c r="I294" s="849">
        <v>7329.740234375</v>
      </c>
      <c r="J294" s="849">
        <v>1</v>
      </c>
      <c r="K294" s="850">
        <v>7329.740234375</v>
      </c>
    </row>
    <row r="295" spans="1:11" ht="14.4" customHeight="1" x14ac:dyDescent="0.3">
      <c r="A295" s="831" t="s">
        <v>577</v>
      </c>
      <c r="B295" s="832" t="s">
        <v>578</v>
      </c>
      <c r="C295" s="835" t="s">
        <v>2212</v>
      </c>
      <c r="D295" s="863" t="s">
        <v>2213</v>
      </c>
      <c r="E295" s="835" t="s">
        <v>2575</v>
      </c>
      <c r="F295" s="863" t="s">
        <v>2576</v>
      </c>
      <c r="G295" s="835" t="s">
        <v>2655</v>
      </c>
      <c r="H295" s="835" t="s">
        <v>2656</v>
      </c>
      <c r="I295" s="849">
        <v>7424.2998046875</v>
      </c>
      <c r="J295" s="849">
        <v>1</v>
      </c>
      <c r="K295" s="850">
        <v>7424.2998046875</v>
      </c>
    </row>
    <row r="296" spans="1:11" ht="14.4" customHeight="1" x14ac:dyDescent="0.3">
      <c r="A296" s="831" t="s">
        <v>577</v>
      </c>
      <c r="B296" s="832" t="s">
        <v>578</v>
      </c>
      <c r="C296" s="835" t="s">
        <v>2212</v>
      </c>
      <c r="D296" s="863" t="s">
        <v>2213</v>
      </c>
      <c r="E296" s="835" t="s">
        <v>2575</v>
      </c>
      <c r="F296" s="863" t="s">
        <v>2576</v>
      </c>
      <c r="G296" s="835" t="s">
        <v>2657</v>
      </c>
      <c r="H296" s="835" t="s">
        <v>2658</v>
      </c>
      <c r="I296" s="849">
        <v>8770.349609375</v>
      </c>
      <c r="J296" s="849">
        <v>1</v>
      </c>
      <c r="K296" s="850">
        <v>8770.349609375</v>
      </c>
    </row>
    <row r="297" spans="1:11" ht="14.4" customHeight="1" x14ac:dyDescent="0.3">
      <c r="A297" s="831" t="s">
        <v>577</v>
      </c>
      <c r="B297" s="832" t="s">
        <v>578</v>
      </c>
      <c r="C297" s="835" t="s">
        <v>2212</v>
      </c>
      <c r="D297" s="863" t="s">
        <v>2213</v>
      </c>
      <c r="E297" s="835" t="s">
        <v>2575</v>
      </c>
      <c r="F297" s="863" t="s">
        <v>2576</v>
      </c>
      <c r="G297" s="835" t="s">
        <v>2659</v>
      </c>
      <c r="H297" s="835" t="s">
        <v>2660</v>
      </c>
      <c r="I297" s="849">
        <v>3541.090087890625</v>
      </c>
      <c r="J297" s="849">
        <v>1</v>
      </c>
      <c r="K297" s="850">
        <v>3541.090087890625</v>
      </c>
    </row>
    <row r="298" spans="1:11" ht="14.4" customHeight="1" x14ac:dyDescent="0.3">
      <c r="A298" s="831" t="s">
        <v>577</v>
      </c>
      <c r="B298" s="832" t="s">
        <v>578</v>
      </c>
      <c r="C298" s="835" t="s">
        <v>2212</v>
      </c>
      <c r="D298" s="863" t="s">
        <v>2213</v>
      </c>
      <c r="E298" s="835" t="s">
        <v>2575</v>
      </c>
      <c r="F298" s="863" t="s">
        <v>2576</v>
      </c>
      <c r="G298" s="835" t="s">
        <v>2661</v>
      </c>
      <c r="H298" s="835" t="s">
        <v>2662</v>
      </c>
      <c r="I298" s="849">
        <v>8622.1904296875</v>
      </c>
      <c r="J298" s="849">
        <v>1</v>
      </c>
      <c r="K298" s="850">
        <v>8622.1904296875</v>
      </c>
    </row>
    <row r="299" spans="1:11" ht="14.4" customHeight="1" x14ac:dyDescent="0.3">
      <c r="A299" s="831" t="s">
        <v>577</v>
      </c>
      <c r="B299" s="832" t="s">
        <v>578</v>
      </c>
      <c r="C299" s="835" t="s">
        <v>2212</v>
      </c>
      <c r="D299" s="863" t="s">
        <v>2213</v>
      </c>
      <c r="E299" s="835" t="s">
        <v>2575</v>
      </c>
      <c r="F299" s="863" t="s">
        <v>2576</v>
      </c>
      <c r="G299" s="835" t="s">
        <v>2663</v>
      </c>
      <c r="H299" s="835" t="s">
        <v>2664</v>
      </c>
      <c r="I299" s="849">
        <v>7886.2998046875</v>
      </c>
      <c r="J299" s="849">
        <v>1</v>
      </c>
      <c r="K299" s="850">
        <v>7886.2998046875</v>
      </c>
    </row>
    <row r="300" spans="1:11" ht="14.4" customHeight="1" x14ac:dyDescent="0.3">
      <c r="A300" s="831" t="s">
        <v>577</v>
      </c>
      <c r="B300" s="832" t="s">
        <v>578</v>
      </c>
      <c r="C300" s="835" t="s">
        <v>2212</v>
      </c>
      <c r="D300" s="863" t="s">
        <v>2213</v>
      </c>
      <c r="E300" s="835" t="s">
        <v>2575</v>
      </c>
      <c r="F300" s="863" t="s">
        <v>2576</v>
      </c>
      <c r="G300" s="835" t="s">
        <v>2665</v>
      </c>
      <c r="H300" s="835" t="s">
        <v>2666</v>
      </c>
      <c r="I300" s="849">
        <v>8822.98046875</v>
      </c>
      <c r="J300" s="849">
        <v>1</v>
      </c>
      <c r="K300" s="850">
        <v>8822.98046875</v>
      </c>
    </row>
    <row r="301" spans="1:11" ht="14.4" customHeight="1" x14ac:dyDescent="0.3">
      <c r="A301" s="831" t="s">
        <v>577</v>
      </c>
      <c r="B301" s="832" t="s">
        <v>578</v>
      </c>
      <c r="C301" s="835" t="s">
        <v>2212</v>
      </c>
      <c r="D301" s="863" t="s">
        <v>2213</v>
      </c>
      <c r="E301" s="835" t="s">
        <v>2575</v>
      </c>
      <c r="F301" s="863" t="s">
        <v>2576</v>
      </c>
      <c r="G301" s="835" t="s">
        <v>2667</v>
      </c>
      <c r="H301" s="835" t="s">
        <v>2668</v>
      </c>
      <c r="I301" s="849">
        <v>8822.98046875</v>
      </c>
      <c r="J301" s="849">
        <v>1</v>
      </c>
      <c r="K301" s="850">
        <v>8822.98046875</v>
      </c>
    </row>
    <row r="302" spans="1:11" ht="14.4" customHeight="1" x14ac:dyDescent="0.3">
      <c r="A302" s="831" t="s">
        <v>577</v>
      </c>
      <c r="B302" s="832" t="s">
        <v>578</v>
      </c>
      <c r="C302" s="835" t="s">
        <v>2212</v>
      </c>
      <c r="D302" s="863" t="s">
        <v>2213</v>
      </c>
      <c r="E302" s="835" t="s">
        <v>2575</v>
      </c>
      <c r="F302" s="863" t="s">
        <v>2576</v>
      </c>
      <c r="G302" s="835" t="s">
        <v>2669</v>
      </c>
      <c r="H302" s="835" t="s">
        <v>2670</v>
      </c>
      <c r="I302" s="849">
        <v>8822.98046875</v>
      </c>
      <c r="J302" s="849">
        <v>2</v>
      </c>
      <c r="K302" s="850">
        <v>17645.9609375</v>
      </c>
    </row>
    <row r="303" spans="1:11" ht="14.4" customHeight="1" x14ac:dyDescent="0.3">
      <c r="A303" s="831" t="s">
        <v>577</v>
      </c>
      <c r="B303" s="832" t="s">
        <v>578</v>
      </c>
      <c r="C303" s="835" t="s">
        <v>2212</v>
      </c>
      <c r="D303" s="863" t="s">
        <v>2213</v>
      </c>
      <c r="E303" s="835" t="s">
        <v>2575</v>
      </c>
      <c r="F303" s="863" t="s">
        <v>2576</v>
      </c>
      <c r="G303" s="835" t="s">
        <v>2671</v>
      </c>
      <c r="H303" s="835" t="s">
        <v>2672</v>
      </c>
      <c r="I303" s="849">
        <v>9733.349609375</v>
      </c>
      <c r="J303" s="849">
        <v>1</v>
      </c>
      <c r="K303" s="850">
        <v>9733.349609375</v>
      </c>
    </row>
    <row r="304" spans="1:11" ht="14.4" customHeight="1" x14ac:dyDescent="0.3">
      <c r="A304" s="831" t="s">
        <v>577</v>
      </c>
      <c r="B304" s="832" t="s">
        <v>578</v>
      </c>
      <c r="C304" s="835" t="s">
        <v>2212</v>
      </c>
      <c r="D304" s="863" t="s">
        <v>2213</v>
      </c>
      <c r="E304" s="835" t="s">
        <v>2575</v>
      </c>
      <c r="F304" s="863" t="s">
        <v>2576</v>
      </c>
      <c r="G304" s="835" t="s">
        <v>2673</v>
      </c>
      <c r="H304" s="835" t="s">
        <v>2674</v>
      </c>
      <c r="I304" s="849">
        <v>9733.3603515625</v>
      </c>
      <c r="J304" s="849">
        <v>2</v>
      </c>
      <c r="K304" s="850">
        <v>19466.720703125</v>
      </c>
    </row>
    <row r="305" spans="1:11" ht="14.4" customHeight="1" x14ac:dyDescent="0.3">
      <c r="A305" s="831" t="s">
        <v>577</v>
      </c>
      <c r="B305" s="832" t="s">
        <v>578</v>
      </c>
      <c r="C305" s="835" t="s">
        <v>2212</v>
      </c>
      <c r="D305" s="863" t="s">
        <v>2213</v>
      </c>
      <c r="E305" s="835" t="s">
        <v>2575</v>
      </c>
      <c r="F305" s="863" t="s">
        <v>2576</v>
      </c>
      <c r="G305" s="835" t="s">
        <v>2675</v>
      </c>
      <c r="H305" s="835" t="s">
        <v>2676</v>
      </c>
      <c r="I305" s="849">
        <v>8294.7001953125</v>
      </c>
      <c r="J305" s="849">
        <v>1</v>
      </c>
      <c r="K305" s="850">
        <v>8294.7001953125</v>
      </c>
    </row>
    <row r="306" spans="1:11" ht="14.4" customHeight="1" x14ac:dyDescent="0.3">
      <c r="A306" s="831" t="s">
        <v>577</v>
      </c>
      <c r="B306" s="832" t="s">
        <v>578</v>
      </c>
      <c r="C306" s="835" t="s">
        <v>2212</v>
      </c>
      <c r="D306" s="863" t="s">
        <v>2213</v>
      </c>
      <c r="E306" s="835" t="s">
        <v>2575</v>
      </c>
      <c r="F306" s="863" t="s">
        <v>2576</v>
      </c>
      <c r="G306" s="835" t="s">
        <v>2677</v>
      </c>
      <c r="H306" s="835" t="s">
        <v>2678</v>
      </c>
      <c r="I306" s="849">
        <v>8294.7001953125</v>
      </c>
      <c r="J306" s="849">
        <v>1</v>
      </c>
      <c r="K306" s="850">
        <v>8294.7001953125</v>
      </c>
    </row>
    <row r="307" spans="1:11" ht="14.4" customHeight="1" x14ac:dyDescent="0.3">
      <c r="A307" s="831" t="s">
        <v>577</v>
      </c>
      <c r="B307" s="832" t="s">
        <v>578</v>
      </c>
      <c r="C307" s="835" t="s">
        <v>2212</v>
      </c>
      <c r="D307" s="863" t="s">
        <v>2213</v>
      </c>
      <c r="E307" s="835" t="s">
        <v>2575</v>
      </c>
      <c r="F307" s="863" t="s">
        <v>2576</v>
      </c>
      <c r="G307" s="835" t="s">
        <v>2679</v>
      </c>
      <c r="H307" s="835" t="s">
        <v>2680</v>
      </c>
      <c r="I307" s="849">
        <v>9517.9501953125</v>
      </c>
      <c r="J307" s="849">
        <v>2</v>
      </c>
      <c r="K307" s="850">
        <v>19035.900390625</v>
      </c>
    </row>
    <row r="308" spans="1:11" ht="14.4" customHeight="1" x14ac:dyDescent="0.3">
      <c r="A308" s="831" t="s">
        <v>577</v>
      </c>
      <c r="B308" s="832" t="s">
        <v>578</v>
      </c>
      <c r="C308" s="835" t="s">
        <v>2212</v>
      </c>
      <c r="D308" s="863" t="s">
        <v>2213</v>
      </c>
      <c r="E308" s="835" t="s">
        <v>2575</v>
      </c>
      <c r="F308" s="863" t="s">
        <v>2576</v>
      </c>
      <c r="G308" s="835" t="s">
        <v>2681</v>
      </c>
      <c r="H308" s="835" t="s">
        <v>2682</v>
      </c>
      <c r="I308" s="849">
        <v>9517.9501953125</v>
      </c>
      <c r="J308" s="849">
        <v>1</v>
      </c>
      <c r="K308" s="850">
        <v>9517.9501953125</v>
      </c>
    </row>
    <row r="309" spans="1:11" ht="14.4" customHeight="1" x14ac:dyDescent="0.3">
      <c r="A309" s="831" t="s">
        <v>577</v>
      </c>
      <c r="B309" s="832" t="s">
        <v>578</v>
      </c>
      <c r="C309" s="835" t="s">
        <v>2212</v>
      </c>
      <c r="D309" s="863" t="s">
        <v>2213</v>
      </c>
      <c r="E309" s="835" t="s">
        <v>2575</v>
      </c>
      <c r="F309" s="863" t="s">
        <v>2576</v>
      </c>
      <c r="G309" s="835" t="s">
        <v>2683</v>
      </c>
      <c r="H309" s="835" t="s">
        <v>2684</v>
      </c>
      <c r="I309" s="849">
        <v>6938.89013671875</v>
      </c>
      <c r="J309" s="849">
        <v>1</v>
      </c>
      <c r="K309" s="850">
        <v>6938.89013671875</v>
      </c>
    </row>
    <row r="310" spans="1:11" ht="14.4" customHeight="1" x14ac:dyDescent="0.3">
      <c r="A310" s="831" t="s">
        <v>577</v>
      </c>
      <c r="B310" s="832" t="s">
        <v>578</v>
      </c>
      <c r="C310" s="835" t="s">
        <v>2212</v>
      </c>
      <c r="D310" s="863" t="s">
        <v>2213</v>
      </c>
      <c r="E310" s="835" t="s">
        <v>2575</v>
      </c>
      <c r="F310" s="863" t="s">
        <v>2576</v>
      </c>
      <c r="G310" s="835" t="s">
        <v>2685</v>
      </c>
      <c r="H310" s="835" t="s">
        <v>2686</v>
      </c>
      <c r="I310" s="849">
        <v>7424.2998046875</v>
      </c>
      <c r="J310" s="849">
        <v>1</v>
      </c>
      <c r="K310" s="850">
        <v>7424.2998046875</v>
      </c>
    </row>
    <row r="311" spans="1:11" ht="14.4" customHeight="1" x14ac:dyDescent="0.3">
      <c r="A311" s="831" t="s">
        <v>577</v>
      </c>
      <c r="B311" s="832" t="s">
        <v>578</v>
      </c>
      <c r="C311" s="835" t="s">
        <v>2212</v>
      </c>
      <c r="D311" s="863" t="s">
        <v>2213</v>
      </c>
      <c r="E311" s="835" t="s">
        <v>2575</v>
      </c>
      <c r="F311" s="863" t="s">
        <v>2576</v>
      </c>
      <c r="G311" s="835" t="s">
        <v>2687</v>
      </c>
      <c r="H311" s="835" t="s">
        <v>2688</v>
      </c>
      <c r="I311" s="849">
        <v>8830.740234375</v>
      </c>
      <c r="J311" s="849">
        <v>1</v>
      </c>
      <c r="K311" s="850">
        <v>8830.740234375</v>
      </c>
    </row>
    <row r="312" spans="1:11" ht="14.4" customHeight="1" x14ac:dyDescent="0.3">
      <c r="A312" s="831" t="s">
        <v>577</v>
      </c>
      <c r="B312" s="832" t="s">
        <v>578</v>
      </c>
      <c r="C312" s="835" t="s">
        <v>2212</v>
      </c>
      <c r="D312" s="863" t="s">
        <v>2213</v>
      </c>
      <c r="E312" s="835" t="s">
        <v>2575</v>
      </c>
      <c r="F312" s="863" t="s">
        <v>2576</v>
      </c>
      <c r="G312" s="835" t="s">
        <v>2689</v>
      </c>
      <c r="H312" s="835" t="s">
        <v>2690</v>
      </c>
      <c r="I312" s="849">
        <v>12135.01953125</v>
      </c>
      <c r="J312" s="849">
        <v>1</v>
      </c>
      <c r="K312" s="850">
        <v>12135.01953125</v>
      </c>
    </row>
    <row r="313" spans="1:11" ht="14.4" customHeight="1" x14ac:dyDescent="0.3">
      <c r="A313" s="831" t="s">
        <v>577</v>
      </c>
      <c r="B313" s="832" t="s">
        <v>578</v>
      </c>
      <c r="C313" s="835" t="s">
        <v>2212</v>
      </c>
      <c r="D313" s="863" t="s">
        <v>2213</v>
      </c>
      <c r="E313" s="835" t="s">
        <v>2575</v>
      </c>
      <c r="F313" s="863" t="s">
        <v>2576</v>
      </c>
      <c r="G313" s="835" t="s">
        <v>2691</v>
      </c>
      <c r="H313" s="835" t="s">
        <v>2692</v>
      </c>
      <c r="I313" s="849">
        <v>10645.6796875</v>
      </c>
      <c r="J313" s="849">
        <v>3</v>
      </c>
      <c r="K313" s="850">
        <v>31937.0390625</v>
      </c>
    </row>
    <row r="314" spans="1:11" ht="14.4" customHeight="1" x14ac:dyDescent="0.3">
      <c r="A314" s="831" t="s">
        <v>577</v>
      </c>
      <c r="B314" s="832" t="s">
        <v>578</v>
      </c>
      <c r="C314" s="835" t="s">
        <v>2212</v>
      </c>
      <c r="D314" s="863" t="s">
        <v>2213</v>
      </c>
      <c r="E314" s="835" t="s">
        <v>2575</v>
      </c>
      <c r="F314" s="863" t="s">
        <v>2576</v>
      </c>
      <c r="G314" s="835" t="s">
        <v>2693</v>
      </c>
      <c r="H314" s="835" t="s">
        <v>2694</v>
      </c>
      <c r="I314" s="849">
        <v>8695.2998046875</v>
      </c>
      <c r="J314" s="849">
        <v>1</v>
      </c>
      <c r="K314" s="850">
        <v>8695.2998046875</v>
      </c>
    </row>
    <row r="315" spans="1:11" ht="14.4" customHeight="1" x14ac:dyDescent="0.3">
      <c r="A315" s="831" t="s">
        <v>577</v>
      </c>
      <c r="B315" s="832" t="s">
        <v>578</v>
      </c>
      <c r="C315" s="835" t="s">
        <v>2212</v>
      </c>
      <c r="D315" s="863" t="s">
        <v>2213</v>
      </c>
      <c r="E315" s="835" t="s">
        <v>2575</v>
      </c>
      <c r="F315" s="863" t="s">
        <v>2576</v>
      </c>
      <c r="G315" s="835" t="s">
        <v>2695</v>
      </c>
      <c r="H315" s="835" t="s">
        <v>2696</v>
      </c>
      <c r="I315" s="849">
        <v>8695.2998046875</v>
      </c>
      <c r="J315" s="849">
        <v>1</v>
      </c>
      <c r="K315" s="850">
        <v>8695.2998046875</v>
      </c>
    </row>
    <row r="316" spans="1:11" ht="14.4" customHeight="1" x14ac:dyDescent="0.3">
      <c r="A316" s="831" t="s">
        <v>577</v>
      </c>
      <c r="B316" s="832" t="s">
        <v>578</v>
      </c>
      <c r="C316" s="835" t="s">
        <v>2212</v>
      </c>
      <c r="D316" s="863" t="s">
        <v>2213</v>
      </c>
      <c r="E316" s="835" t="s">
        <v>2575</v>
      </c>
      <c r="F316" s="863" t="s">
        <v>2576</v>
      </c>
      <c r="G316" s="835" t="s">
        <v>2697</v>
      </c>
      <c r="H316" s="835" t="s">
        <v>2698</v>
      </c>
      <c r="I316" s="849">
        <v>597.489990234375</v>
      </c>
      <c r="J316" s="849">
        <v>2</v>
      </c>
      <c r="K316" s="850">
        <v>1194.97998046875</v>
      </c>
    </row>
    <row r="317" spans="1:11" ht="14.4" customHeight="1" x14ac:dyDescent="0.3">
      <c r="A317" s="831" t="s">
        <v>577</v>
      </c>
      <c r="B317" s="832" t="s">
        <v>578</v>
      </c>
      <c r="C317" s="835" t="s">
        <v>2212</v>
      </c>
      <c r="D317" s="863" t="s">
        <v>2213</v>
      </c>
      <c r="E317" s="835" t="s">
        <v>2575</v>
      </c>
      <c r="F317" s="863" t="s">
        <v>2576</v>
      </c>
      <c r="G317" s="835" t="s">
        <v>2699</v>
      </c>
      <c r="H317" s="835" t="s">
        <v>2700</v>
      </c>
      <c r="I317" s="849">
        <v>597.49356515066961</v>
      </c>
      <c r="J317" s="849">
        <v>18</v>
      </c>
      <c r="K317" s="850">
        <v>10754.8798828125</v>
      </c>
    </row>
    <row r="318" spans="1:11" ht="14.4" customHeight="1" x14ac:dyDescent="0.3">
      <c r="A318" s="831" t="s">
        <v>577</v>
      </c>
      <c r="B318" s="832" t="s">
        <v>578</v>
      </c>
      <c r="C318" s="835" t="s">
        <v>2212</v>
      </c>
      <c r="D318" s="863" t="s">
        <v>2213</v>
      </c>
      <c r="E318" s="835" t="s">
        <v>2575</v>
      </c>
      <c r="F318" s="863" t="s">
        <v>2576</v>
      </c>
      <c r="G318" s="835" t="s">
        <v>2701</v>
      </c>
      <c r="H318" s="835" t="s">
        <v>2702</v>
      </c>
      <c r="I318" s="849">
        <v>597.49099121093752</v>
      </c>
      <c r="J318" s="849">
        <v>11</v>
      </c>
      <c r="K318" s="850">
        <v>6572.39990234375</v>
      </c>
    </row>
    <row r="319" spans="1:11" ht="14.4" customHeight="1" x14ac:dyDescent="0.3">
      <c r="A319" s="831" t="s">
        <v>577</v>
      </c>
      <c r="B319" s="832" t="s">
        <v>578</v>
      </c>
      <c r="C319" s="835" t="s">
        <v>2212</v>
      </c>
      <c r="D319" s="863" t="s">
        <v>2213</v>
      </c>
      <c r="E319" s="835" t="s">
        <v>2575</v>
      </c>
      <c r="F319" s="863" t="s">
        <v>2576</v>
      </c>
      <c r="G319" s="835" t="s">
        <v>2703</v>
      </c>
      <c r="H319" s="835" t="s">
        <v>2704</v>
      </c>
      <c r="I319" s="849">
        <v>597.489990234375</v>
      </c>
      <c r="J319" s="849">
        <v>1</v>
      </c>
      <c r="K319" s="850">
        <v>597.489990234375</v>
      </c>
    </row>
    <row r="320" spans="1:11" ht="14.4" customHeight="1" x14ac:dyDescent="0.3">
      <c r="A320" s="831" t="s">
        <v>577</v>
      </c>
      <c r="B320" s="832" t="s">
        <v>578</v>
      </c>
      <c r="C320" s="835" t="s">
        <v>2212</v>
      </c>
      <c r="D320" s="863" t="s">
        <v>2213</v>
      </c>
      <c r="E320" s="835" t="s">
        <v>2575</v>
      </c>
      <c r="F320" s="863" t="s">
        <v>2576</v>
      </c>
      <c r="G320" s="835" t="s">
        <v>2705</v>
      </c>
      <c r="H320" s="835" t="s">
        <v>2706</v>
      </c>
      <c r="I320" s="849">
        <v>9087.1298828125</v>
      </c>
      <c r="J320" s="849">
        <v>1</v>
      </c>
      <c r="K320" s="850">
        <v>9087.1298828125</v>
      </c>
    </row>
    <row r="321" spans="1:11" ht="14.4" customHeight="1" x14ac:dyDescent="0.3">
      <c r="A321" s="831" t="s">
        <v>577</v>
      </c>
      <c r="B321" s="832" t="s">
        <v>578</v>
      </c>
      <c r="C321" s="835" t="s">
        <v>2212</v>
      </c>
      <c r="D321" s="863" t="s">
        <v>2213</v>
      </c>
      <c r="E321" s="835" t="s">
        <v>2575</v>
      </c>
      <c r="F321" s="863" t="s">
        <v>2576</v>
      </c>
      <c r="G321" s="835" t="s">
        <v>2707</v>
      </c>
      <c r="H321" s="835" t="s">
        <v>2708</v>
      </c>
      <c r="I321" s="849">
        <v>7179.33984375</v>
      </c>
      <c r="J321" s="849">
        <v>1</v>
      </c>
      <c r="K321" s="850">
        <v>7179.33984375</v>
      </c>
    </row>
    <row r="322" spans="1:11" ht="14.4" customHeight="1" x14ac:dyDescent="0.3">
      <c r="A322" s="831" t="s">
        <v>577</v>
      </c>
      <c r="B322" s="832" t="s">
        <v>578</v>
      </c>
      <c r="C322" s="835" t="s">
        <v>2212</v>
      </c>
      <c r="D322" s="863" t="s">
        <v>2213</v>
      </c>
      <c r="E322" s="835" t="s">
        <v>2575</v>
      </c>
      <c r="F322" s="863" t="s">
        <v>2576</v>
      </c>
      <c r="G322" s="835" t="s">
        <v>2709</v>
      </c>
      <c r="H322" s="835" t="s">
        <v>2710</v>
      </c>
      <c r="I322" s="849">
        <v>5822.68017578125</v>
      </c>
      <c r="J322" s="849">
        <v>1</v>
      </c>
      <c r="K322" s="850">
        <v>5822.68017578125</v>
      </c>
    </row>
    <row r="323" spans="1:11" ht="14.4" customHeight="1" x14ac:dyDescent="0.3">
      <c r="A323" s="831" t="s">
        <v>577</v>
      </c>
      <c r="B323" s="832" t="s">
        <v>578</v>
      </c>
      <c r="C323" s="835" t="s">
        <v>2212</v>
      </c>
      <c r="D323" s="863" t="s">
        <v>2213</v>
      </c>
      <c r="E323" s="835" t="s">
        <v>2575</v>
      </c>
      <c r="F323" s="863" t="s">
        <v>2576</v>
      </c>
      <c r="G323" s="835" t="s">
        <v>2711</v>
      </c>
      <c r="H323" s="835" t="s">
        <v>2712</v>
      </c>
      <c r="I323" s="849">
        <v>7179.33984375</v>
      </c>
      <c r="J323" s="849">
        <v>2</v>
      </c>
      <c r="K323" s="850">
        <v>14358.6796875</v>
      </c>
    </row>
    <row r="324" spans="1:11" ht="14.4" customHeight="1" x14ac:dyDescent="0.3">
      <c r="A324" s="831" t="s">
        <v>577</v>
      </c>
      <c r="B324" s="832" t="s">
        <v>578</v>
      </c>
      <c r="C324" s="835" t="s">
        <v>2212</v>
      </c>
      <c r="D324" s="863" t="s">
        <v>2213</v>
      </c>
      <c r="E324" s="835" t="s">
        <v>2575</v>
      </c>
      <c r="F324" s="863" t="s">
        <v>2576</v>
      </c>
      <c r="G324" s="835" t="s">
        <v>2713</v>
      </c>
      <c r="H324" s="835" t="s">
        <v>2714</v>
      </c>
      <c r="I324" s="849">
        <v>3138.239990234375</v>
      </c>
      <c r="J324" s="849">
        <v>1</v>
      </c>
      <c r="K324" s="850">
        <v>3138.239990234375</v>
      </c>
    </row>
    <row r="325" spans="1:11" ht="14.4" customHeight="1" x14ac:dyDescent="0.3">
      <c r="A325" s="831" t="s">
        <v>577</v>
      </c>
      <c r="B325" s="832" t="s">
        <v>578</v>
      </c>
      <c r="C325" s="835" t="s">
        <v>2212</v>
      </c>
      <c r="D325" s="863" t="s">
        <v>2213</v>
      </c>
      <c r="E325" s="835" t="s">
        <v>2575</v>
      </c>
      <c r="F325" s="863" t="s">
        <v>2576</v>
      </c>
      <c r="G325" s="835" t="s">
        <v>2715</v>
      </c>
      <c r="H325" s="835" t="s">
        <v>2716</v>
      </c>
      <c r="I325" s="849">
        <v>2319.780029296875</v>
      </c>
      <c r="J325" s="849">
        <v>1</v>
      </c>
      <c r="K325" s="850">
        <v>2319.780029296875</v>
      </c>
    </row>
    <row r="326" spans="1:11" ht="14.4" customHeight="1" x14ac:dyDescent="0.3">
      <c r="A326" s="831" t="s">
        <v>577</v>
      </c>
      <c r="B326" s="832" t="s">
        <v>578</v>
      </c>
      <c r="C326" s="835" t="s">
        <v>2212</v>
      </c>
      <c r="D326" s="863" t="s">
        <v>2213</v>
      </c>
      <c r="E326" s="835" t="s">
        <v>2575</v>
      </c>
      <c r="F326" s="863" t="s">
        <v>2576</v>
      </c>
      <c r="G326" s="835" t="s">
        <v>2717</v>
      </c>
      <c r="H326" s="835" t="s">
        <v>2718</v>
      </c>
      <c r="I326" s="849">
        <v>4729.25</v>
      </c>
      <c r="J326" s="849">
        <v>1</v>
      </c>
      <c r="K326" s="850">
        <v>4729.25</v>
      </c>
    </row>
    <row r="327" spans="1:11" ht="14.4" customHeight="1" x14ac:dyDescent="0.3">
      <c r="A327" s="831" t="s">
        <v>577</v>
      </c>
      <c r="B327" s="832" t="s">
        <v>578</v>
      </c>
      <c r="C327" s="835" t="s">
        <v>2212</v>
      </c>
      <c r="D327" s="863" t="s">
        <v>2213</v>
      </c>
      <c r="E327" s="835" t="s">
        <v>2575</v>
      </c>
      <c r="F327" s="863" t="s">
        <v>2576</v>
      </c>
      <c r="G327" s="835" t="s">
        <v>2719</v>
      </c>
      <c r="H327" s="835" t="s">
        <v>2720</v>
      </c>
      <c r="I327" s="849">
        <v>4729.25</v>
      </c>
      <c r="J327" s="849">
        <v>1</v>
      </c>
      <c r="K327" s="850">
        <v>4729.25</v>
      </c>
    </row>
    <row r="328" spans="1:11" ht="14.4" customHeight="1" x14ac:dyDescent="0.3">
      <c r="A328" s="831" t="s">
        <v>577</v>
      </c>
      <c r="B328" s="832" t="s">
        <v>578</v>
      </c>
      <c r="C328" s="835" t="s">
        <v>2212</v>
      </c>
      <c r="D328" s="863" t="s">
        <v>2213</v>
      </c>
      <c r="E328" s="835" t="s">
        <v>2575</v>
      </c>
      <c r="F328" s="863" t="s">
        <v>2576</v>
      </c>
      <c r="G328" s="835" t="s">
        <v>2721</v>
      </c>
      <c r="H328" s="835" t="s">
        <v>2722</v>
      </c>
      <c r="I328" s="849">
        <v>17478.849609375</v>
      </c>
      <c r="J328" s="849">
        <v>1</v>
      </c>
      <c r="K328" s="850">
        <v>17478.849609375</v>
      </c>
    </row>
    <row r="329" spans="1:11" ht="14.4" customHeight="1" x14ac:dyDescent="0.3">
      <c r="A329" s="831" t="s">
        <v>577</v>
      </c>
      <c r="B329" s="832" t="s">
        <v>578</v>
      </c>
      <c r="C329" s="835" t="s">
        <v>2212</v>
      </c>
      <c r="D329" s="863" t="s">
        <v>2213</v>
      </c>
      <c r="E329" s="835" t="s">
        <v>2575</v>
      </c>
      <c r="F329" s="863" t="s">
        <v>2576</v>
      </c>
      <c r="G329" s="835" t="s">
        <v>2723</v>
      </c>
      <c r="H329" s="835" t="s">
        <v>2724</v>
      </c>
      <c r="I329" s="849">
        <v>7266.85009765625</v>
      </c>
      <c r="J329" s="849">
        <v>1</v>
      </c>
      <c r="K329" s="850">
        <v>7266.85009765625</v>
      </c>
    </row>
    <row r="330" spans="1:11" ht="14.4" customHeight="1" x14ac:dyDescent="0.3">
      <c r="A330" s="831" t="s">
        <v>577</v>
      </c>
      <c r="B330" s="832" t="s">
        <v>578</v>
      </c>
      <c r="C330" s="835" t="s">
        <v>2212</v>
      </c>
      <c r="D330" s="863" t="s">
        <v>2213</v>
      </c>
      <c r="E330" s="835" t="s">
        <v>2575</v>
      </c>
      <c r="F330" s="863" t="s">
        <v>2576</v>
      </c>
      <c r="G330" s="835" t="s">
        <v>2725</v>
      </c>
      <c r="H330" s="835" t="s">
        <v>2726</v>
      </c>
      <c r="I330" s="849">
        <v>8489.2998046875</v>
      </c>
      <c r="J330" s="849">
        <v>1</v>
      </c>
      <c r="K330" s="850">
        <v>8489.2998046875</v>
      </c>
    </row>
    <row r="331" spans="1:11" ht="14.4" customHeight="1" x14ac:dyDescent="0.3">
      <c r="A331" s="831" t="s">
        <v>577</v>
      </c>
      <c r="B331" s="832" t="s">
        <v>578</v>
      </c>
      <c r="C331" s="835" t="s">
        <v>2212</v>
      </c>
      <c r="D331" s="863" t="s">
        <v>2213</v>
      </c>
      <c r="E331" s="835" t="s">
        <v>2575</v>
      </c>
      <c r="F331" s="863" t="s">
        <v>2576</v>
      </c>
      <c r="G331" s="835" t="s">
        <v>2727</v>
      </c>
      <c r="H331" s="835" t="s">
        <v>2728</v>
      </c>
      <c r="I331" s="849">
        <v>5051</v>
      </c>
      <c r="J331" s="849">
        <v>1</v>
      </c>
      <c r="K331" s="850">
        <v>5051</v>
      </c>
    </row>
    <row r="332" spans="1:11" ht="14.4" customHeight="1" x14ac:dyDescent="0.3">
      <c r="A332" s="831" t="s">
        <v>577</v>
      </c>
      <c r="B332" s="832" t="s">
        <v>578</v>
      </c>
      <c r="C332" s="835" t="s">
        <v>2212</v>
      </c>
      <c r="D332" s="863" t="s">
        <v>2213</v>
      </c>
      <c r="E332" s="835" t="s">
        <v>2575</v>
      </c>
      <c r="F332" s="863" t="s">
        <v>2576</v>
      </c>
      <c r="G332" s="835" t="s">
        <v>2729</v>
      </c>
      <c r="H332" s="835" t="s">
        <v>2730</v>
      </c>
      <c r="I332" s="849">
        <v>2802.260009765625</v>
      </c>
      <c r="J332" s="849">
        <v>2</v>
      </c>
      <c r="K332" s="850">
        <v>5604.52001953125</v>
      </c>
    </row>
    <row r="333" spans="1:11" ht="14.4" customHeight="1" x14ac:dyDescent="0.3">
      <c r="A333" s="831" t="s">
        <v>577</v>
      </c>
      <c r="B333" s="832" t="s">
        <v>578</v>
      </c>
      <c r="C333" s="835" t="s">
        <v>2212</v>
      </c>
      <c r="D333" s="863" t="s">
        <v>2213</v>
      </c>
      <c r="E333" s="835" t="s">
        <v>2575</v>
      </c>
      <c r="F333" s="863" t="s">
        <v>2576</v>
      </c>
      <c r="G333" s="835" t="s">
        <v>2731</v>
      </c>
      <c r="H333" s="835" t="s">
        <v>2732</v>
      </c>
      <c r="I333" s="849">
        <v>9084.2099609375</v>
      </c>
      <c r="J333" s="849">
        <v>7</v>
      </c>
      <c r="K333" s="850">
        <v>63589.4697265625</v>
      </c>
    </row>
    <row r="334" spans="1:11" ht="14.4" customHeight="1" x14ac:dyDescent="0.3">
      <c r="A334" s="831" t="s">
        <v>577</v>
      </c>
      <c r="B334" s="832" t="s">
        <v>578</v>
      </c>
      <c r="C334" s="835" t="s">
        <v>2212</v>
      </c>
      <c r="D334" s="863" t="s">
        <v>2213</v>
      </c>
      <c r="E334" s="835" t="s">
        <v>2575</v>
      </c>
      <c r="F334" s="863" t="s">
        <v>2576</v>
      </c>
      <c r="G334" s="835" t="s">
        <v>2733</v>
      </c>
      <c r="H334" s="835" t="s">
        <v>2734</v>
      </c>
      <c r="I334" s="849">
        <v>9084.2099609375</v>
      </c>
      <c r="J334" s="849">
        <v>1</v>
      </c>
      <c r="K334" s="850">
        <v>9084.2099609375</v>
      </c>
    </row>
    <row r="335" spans="1:11" ht="14.4" customHeight="1" x14ac:dyDescent="0.3">
      <c r="A335" s="831" t="s">
        <v>577</v>
      </c>
      <c r="B335" s="832" t="s">
        <v>578</v>
      </c>
      <c r="C335" s="835" t="s">
        <v>2212</v>
      </c>
      <c r="D335" s="863" t="s">
        <v>2213</v>
      </c>
      <c r="E335" s="835" t="s">
        <v>2575</v>
      </c>
      <c r="F335" s="863" t="s">
        <v>2576</v>
      </c>
      <c r="G335" s="835" t="s">
        <v>2735</v>
      </c>
      <c r="H335" s="835" t="s">
        <v>2736</v>
      </c>
      <c r="I335" s="849">
        <v>7728</v>
      </c>
      <c r="J335" s="849">
        <v>2</v>
      </c>
      <c r="K335" s="850">
        <v>15456</v>
      </c>
    </row>
    <row r="336" spans="1:11" ht="14.4" customHeight="1" x14ac:dyDescent="0.3">
      <c r="A336" s="831" t="s">
        <v>577</v>
      </c>
      <c r="B336" s="832" t="s">
        <v>578</v>
      </c>
      <c r="C336" s="835" t="s">
        <v>2212</v>
      </c>
      <c r="D336" s="863" t="s">
        <v>2213</v>
      </c>
      <c r="E336" s="835" t="s">
        <v>2575</v>
      </c>
      <c r="F336" s="863" t="s">
        <v>2576</v>
      </c>
      <c r="G336" s="835" t="s">
        <v>2737</v>
      </c>
      <c r="H336" s="835" t="s">
        <v>2738</v>
      </c>
      <c r="I336" s="849">
        <v>1270.0525207519531</v>
      </c>
      <c r="J336" s="849">
        <v>4</v>
      </c>
      <c r="K336" s="850">
        <v>5080.2100830078125</v>
      </c>
    </row>
    <row r="337" spans="1:11" ht="14.4" customHeight="1" x14ac:dyDescent="0.3">
      <c r="A337" s="831" t="s">
        <v>577</v>
      </c>
      <c r="B337" s="832" t="s">
        <v>578</v>
      </c>
      <c r="C337" s="835" t="s">
        <v>2212</v>
      </c>
      <c r="D337" s="863" t="s">
        <v>2213</v>
      </c>
      <c r="E337" s="835" t="s">
        <v>2575</v>
      </c>
      <c r="F337" s="863" t="s">
        <v>2576</v>
      </c>
      <c r="G337" s="835" t="s">
        <v>2739</v>
      </c>
      <c r="H337" s="835" t="s">
        <v>2740</v>
      </c>
      <c r="I337" s="849">
        <v>1270.0450439453125</v>
      </c>
      <c r="J337" s="849">
        <v>2</v>
      </c>
      <c r="K337" s="850">
        <v>2540.090087890625</v>
      </c>
    </row>
    <row r="338" spans="1:11" ht="14.4" customHeight="1" x14ac:dyDescent="0.3">
      <c r="A338" s="831" t="s">
        <v>577</v>
      </c>
      <c r="B338" s="832" t="s">
        <v>578</v>
      </c>
      <c r="C338" s="835" t="s">
        <v>2212</v>
      </c>
      <c r="D338" s="863" t="s">
        <v>2213</v>
      </c>
      <c r="E338" s="835" t="s">
        <v>2575</v>
      </c>
      <c r="F338" s="863" t="s">
        <v>2576</v>
      </c>
      <c r="G338" s="835" t="s">
        <v>2741</v>
      </c>
      <c r="H338" s="835" t="s">
        <v>2742</v>
      </c>
      <c r="I338" s="849">
        <v>1270.0400390625</v>
      </c>
      <c r="J338" s="849">
        <v>2</v>
      </c>
      <c r="K338" s="850">
        <v>2540.080078125</v>
      </c>
    </row>
    <row r="339" spans="1:11" ht="14.4" customHeight="1" x14ac:dyDescent="0.3">
      <c r="A339" s="831" t="s">
        <v>577</v>
      </c>
      <c r="B339" s="832" t="s">
        <v>578</v>
      </c>
      <c r="C339" s="835" t="s">
        <v>2212</v>
      </c>
      <c r="D339" s="863" t="s">
        <v>2213</v>
      </c>
      <c r="E339" s="835" t="s">
        <v>2575</v>
      </c>
      <c r="F339" s="863" t="s">
        <v>2576</v>
      </c>
      <c r="G339" s="835" t="s">
        <v>2743</v>
      </c>
      <c r="H339" s="835" t="s">
        <v>2744</v>
      </c>
      <c r="I339" s="849">
        <v>1270.0400390625</v>
      </c>
      <c r="J339" s="849">
        <v>9</v>
      </c>
      <c r="K339" s="850">
        <v>11430.3603515625</v>
      </c>
    </row>
    <row r="340" spans="1:11" ht="14.4" customHeight="1" x14ac:dyDescent="0.3">
      <c r="A340" s="831" t="s">
        <v>577</v>
      </c>
      <c r="B340" s="832" t="s">
        <v>578</v>
      </c>
      <c r="C340" s="835" t="s">
        <v>2212</v>
      </c>
      <c r="D340" s="863" t="s">
        <v>2213</v>
      </c>
      <c r="E340" s="835" t="s">
        <v>2575</v>
      </c>
      <c r="F340" s="863" t="s">
        <v>2576</v>
      </c>
      <c r="G340" s="835" t="s">
        <v>2745</v>
      </c>
      <c r="H340" s="835" t="s">
        <v>2746</v>
      </c>
      <c r="I340" s="849">
        <v>1270.0400390625</v>
      </c>
      <c r="J340" s="849">
        <v>11</v>
      </c>
      <c r="K340" s="850">
        <v>13970.4404296875</v>
      </c>
    </row>
    <row r="341" spans="1:11" ht="14.4" customHeight="1" x14ac:dyDescent="0.3">
      <c r="A341" s="831" t="s">
        <v>577</v>
      </c>
      <c r="B341" s="832" t="s">
        <v>578</v>
      </c>
      <c r="C341" s="835" t="s">
        <v>2212</v>
      </c>
      <c r="D341" s="863" t="s">
        <v>2213</v>
      </c>
      <c r="E341" s="835" t="s">
        <v>2575</v>
      </c>
      <c r="F341" s="863" t="s">
        <v>2576</v>
      </c>
      <c r="G341" s="835" t="s">
        <v>2747</v>
      </c>
      <c r="H341" s="835" t="s">
        <v>2748</v>
      </c>
      <c r="I341" s="849">
        <v>1270.0733235677083</v>
      </c>
      <c r="J341" s="849">
        <v>3</v>
      </c>
      <c r="K341" s="850">
        <v>3810.219970703125</v>
      </c>
    </row>
    <row r="342" spans="1:11" ht="14.4" customHeight="1" x14ac:dyDescent="0.3">
      <c r="A342" s="831" t="s">
        <v>577</v>
      </c>
      <c r="B342" s="832" t="s">
        <v>578</v>
      </c>
      <c r="C342" s="835" t="s">
        <v>2212</v>
      </c>
      <c r="D342" s="863" t="s">
        <v>2213</v>
      </c>
      <c r="E342" s="835" t="s">
        <v>2575</v>
      </c>
      <c r="F342" s="863" t="s">
        <v>2576</v>
      </c>
      <c r="G342" s="835" t="s">
        <v>2747</v>
      </c>
      <c r="H342" s="835" t="s">
        <v>2749</v>
      </c>
      <c r="I342" s="849">
        <v>1270.0400390625</v>
      </c>
      <c r="J342" s="849">
        <v>3</v>
      </c>
      <c r="K342" s="850">
        <v>3810.1201171875</v>
      </c>
    </row>
    <row r="343" spans="1:11" ht="14.4" customHeight="1" x14ac:dyDescent="0.3">
      <c r="A343" s="831" t="s">
        <v>577</v>
      </c>
      <c r="B343" s="832" t="s">
        <v>578</v>
      </c>
      <c r="C343" s="835" t="s">
        <v>2212</v>
      </c>
      <c r="D343" s="863" t="s">
        <v>2213</v>
      </c>
      <c r="E343" s="835" t="s">
        <v>2575</v>
      </c>
      <c r="F343" s="863" t="s">
        <v>2576</v>
      </c>
      <c r="G343" s="835" t="s">
        <v>2750</v>
      </c>
      <c r="H343" s="835" t="s">
        <v>2751</v>
      </c>
      <c r="I343" s="849">
        <v>2052</v>
      </c>
      <c r="J343" s="849">
        <v>1</v>
      </c>
      <c r="K343" s="850">
        <v>2052</v>
      </c>
    </row>
    <row r="344" spans="1:11" ht="14.4" customHeight="1" x14ac:dyDescent="0.3">
      <c r="A344" s="831" t="s">
        <v>577</v>
      </c>
      <c r="B344" s="832" t="s">
        <v>578</v>
      </c>
      <c r="C344" s="835" t="s">
        <v>2212</v>
      </c>
      <c r="D344" s="863" t="s">
        <v>2213</v>
      </c>
      <c r="E344" s="835" t="s">
        <v>2575</v>
      </c>
      <c r="F344" s="863" t="s">
        <v>2576</v>
      </c>
      <c r="G344" s="835" t="s">
        <v>2752</v>
      </c>
      <c r="H344" s="835" t="s">
        <v>2753</v>
      </c>
      <c r="I344" s="849">
        <v>2051.989990234375</v>
      </c>
      <c r="J344" s="849">
        <v>1</v>
      </c>
      <c r="K344" s="850">
        <v>2051.989990234375</v>
      </c>
    </row>
    <row r="345" spans="1:11" ht="14.4" customHeight="1" x14ac:dyDescent="0.3">
      <c r="A345" s="831" t="s">
        <v>577</v>
      </c>
      <c r="B345" s="832" t="s">
        <v>578</v>
      </c>
      <c r="C345" s="835" t="s">
        <v>2212</v>
      </c>
      <c r="D345" s="863" t="s">
        <v>2213</v>
      </c>
      <c r="E345" s="835" t="s">
        <v>2575</v>
      </c>
      <c r="F345" s="863" t="s">
        <v>2576</v>
      </c>
      <c r="G345" s="835" t="s">
        <v>2754</v>
      </c>
      <c r="H345" s="835" t="s">
        <v>2755</v>
      </c>
      <c r="I345" s="849">
        <v>2052</v>
      </c>
      <c r="J345" s="849">
        <v>2</v>
      </c>
      <c r="K345" s="850">
        <v>4104</v>
      </c>
    </row>
    <row r="346" spans="1:11" ht="14.4" customHeight="1" x14ac:dyDescent="0.3">
      <c r="A346" s="831" t="s">
        <v>577</v>
      </c>
      <c r="B346" s="832" t="s">
        <v>578</v>
      </c>
      <c r="C346" s="835" t="s">
        <v>2212</v>
      </c>
      <c r="D346" s="863" t="s">
        <v>2213</v>
      </c>
      <c r="E346" s="835" t="s">
        <v>2575</v>
      </c>
      <c r="F346" s="863" t="s">
        <v>2576</v>
      </c>
      <c r="G346" s="835" t="s">
        <v>2756</v>
      </c>
      <c r="H346" s="835" t="s">
        <v>2757</v>
      </c>
      <c r="I346" s="849">
        <v>4781.7001953125</v>
      </c>
      <c r="J346" s="849">
        <v>1</v>
      </c>
      <c r="K346" s="850">
        <v>4781.7001953125</v>
      </c>
    </row>
    <row r="347" spans="1:11" ht="14.4" customHeight="1" x14ac:dyDescent="0.3">
      <c r="A347" s="831" t="s">
        <v>577</v>
      </c>
      <c r="B347" s="832" t="s">
        <v>578</v>
      </c>
      <c r="C347" s="835" t="s">
        <v>2212</v>
      </c>
      <c r="D347" s="863" t="s">
        <v>2213</v>
      </c>
      <c r="E347" s="835" t="s">
        <v>2575</v>
      </c>
      <c r="F347" s="863" t="s">
        <v>2576</v>
      </c>
      <c r="G347" s="835" t="s">
        <v>2758</v>
      </c>
      <c r="H347" s="835" t="s">
        <v>2759</v>
      </c>
      <c r="I347" s="849">
        <v>5192.25</v>
      </c>
      <c r="J347" s="849">
        <v>1</v>
      </c>
      <c r="K347" s="850">
        <v>5192.25</v>
      </c>
    </row>
    <row r="348" spans="1:11" ht="14.4" customHeight="1" x14ac:dyDescent="0.3">
      <c r="A348" s="831" t="s">
        <v>577</v>
      </c>
      <c r="B348" s="832" t="s">
        <v>578</v>
      </c>
      <c r="C348" s="835" t="s">
        <v>2212</v>
      </c>
      <c r="D348" s="863" t="s">
        <v>2213</v>
      </c>
      <c r="E348" s="835" t="s">
        <v>2575</v>
      </c>
      <c r="F348" s="863" t="s">
        <v>2576</v>
      </c>
      <c r="G348" s="835" t="s">
        <v>2760</v>
      </c>
      <c r="H348" s="835" t="s">
        <v>2761</v>
      </c>
      <c r="I348" s="849">
        <v>8283.6796875</v>
      </c>
      <c r="J348" s="849">
        <v>1</v>
      </c>
      <c r="K348" s="850">
        <v>8283.6796875</v>
      </c>
    </row>
    <row r="349" spans="1:11" ht="14.4" customHeight="1" x14ac:dyDescent="0.3">
      <c r="A349" s="831" t="s">
        <v>577</v>
      </c>
      <c r="B349" s="832" t="s">
        <v>578</v>
      </c>
      <c r="C349" s="835" t="s">
        <v>2212</v>
      </c>
      <c r="D349" s="863" t="s">
        <v>2213</v>
      </c>
      <c r="E349" s="835" t="s">
        <v>2575</v>
      </c>
      <c r="F349" s="863" t="s">
        <v>2576</v>
      </c>
      <c r="G349" s="835" t="s">
        <v>2762</v>
      </c>
      <c r="H349" s="835" t="s">
        <v>2763</v>
      </c>
      <c r="I349" s="849">
        <v>8766.4404296875</v>
      </c>
      <c r="J349" s="849">
        <v>1</v>
      </c>
      <c r="K349" s="850">
        <v>8766.4404296875</v>
      </c>
    </row>
    <row r="350" spans="1:11" ht="14.4" customHeight="1" x14ac:dyDescent="0.3">
      <c r="A350" s="831" t="s">
        <v>577</v>
      </c>
      <c r="B350" s="832" t="s">
        <v>578</v>
      </c>
      <c r="C350" s="835" t="s">
        <v>2212</v>
      </c>
      <c r="D350" s="863" t="s">
        <v>2213</v>
      </c>
      <c r="E350" s="835" t="s">
        <v>2575</v>
      </c>
      <c r="F350" s="863" t="s">
        <v>2576</v>
      </c>
      <c r="G350" s="835" t="s">
        <v>2764</v>
      </c>
      <c r="H350" s="835" t="s">
        <v>2765</v>
      </c>
      <c r="I350" s="849">
        <v>8283.6796875</v>
      </c>
      <c r="J350" s="849">
        <v>1</v>
      </c>
      <c r="K350" s="850">
        <v>8283.6796875</v>
      </c>
    </row>
    <row r="351" spans="1:11" ht="14.4" customHeight="1" x14ac:dyDescent="0.3">
      <c r="A351" s="831" t="s">
        <v>577</v>
      </c>
      <c r="B351" s="832" t="s">
        <v>578</v>
      </c>
      <c r="C351" s="835" t="s">
        <v>2212</v>
      </c>
      <c r="D351" s="863" t="s">
        <v>2213</v>
      </c>
      <c r="E351" s="835" t="s">
        <v>2575</v>
      </c>
      <c r="F351" s="863" t="s">
        <v>2576</v>
      </c>
      <c r="G351" s="835" t="s">
        <v>2766</v>
      </c>
      <c r="H351" s="835" t="s">
        <v>2767</v>
      </c>
      <c r="I351" s="849">
        <v>8283.6796875</v>
      </c>
      <c r="J351" s="849">
        <v>1</v>
      </c>
      <c r="K351" s="850">
        <v>8283.6796875</v>
      </c>
    </row>
    <row r="352" spans="1:11" ht="14.4" customHeight="1" x14ac:dyDescent="0.3">
      <c r="A352" s="831" t="s">
        <v>577</v>
      </c>
      <c r="B352" s="832" t="s">
        <v>578</v>
      </c>
      <c r="C352" s="835" t="s">
        <v>2212</v>
      </c>
      <c r="D352" s="863" t="s">
        <v>2213</v>
      </c>
      <c r="E352" s="835" t="s">
        <v>2575</v>
      </c>
      <c r="F352" s="863" t="s">
        <v>2576</v>
      </c>
      <c r="G352" s="835" t="s">
        <v>2768</v>
      </c>
      <c r="H352" s="835" t="s">
        <v>2769</v>
      </c>
      <c r="I352" s="849">
        <v>7445.4501953125</v>
      </c>
      <c r="J352" s="849">
        <v>1</v>
      </c>
      <c r="K352" s="850">
        <v>7445.4501953125</v>
      </c>
    </row>
    <row r="353" spans="1:11" ht="14.4" customHeight="1" x14ac:dyDescent="0.3">
      <c r="A353" s="831" t="s">
        <v>577</v>
      </c>
      <c r="B353" s="832" t="s">
        <v>578</v>
      </c>
      <c r="C353" s="835" t="s">
        <v>2212</v>
      </c>
      <c r="D353" s="863" t="s">
        <v>2213</v>
      </c>
      <c r="E353" s="835" t="s">
        <v>2575</v>
      </c>
      <c r="F353" s="863" t="s">
        <v>2576</v>
      </c>
      <c r="G353" s="835" t="s">
        <v>2770</v>
      </c>
      <c r="H353" s="835" t="s">
        <v>2771</v>
      </c>
      <c r="I353" s="849">
        <v>7445.330078125</v>
      </c>
      <c r="J353" s="849">
        <v>1</v>
      </c>
      <c r="K353" s="850">
        <v>7445.330078125</v>
      </c>
    </row>
    <row r="354" spans="1:11" ht="14.4" customHeight="1" x14ac:dyDescent="0.3">
      <c r="A354" s="831" t="s">
        <v>577</v>
      </c>
      <c r="B354" s="832" t="s">
        <v>578</v>
      </c>
      <c r="C354" s="835" t="s">
        <v>2212</v>
      </c>
      <c r="D354" s="863" t="s">
        <v>2213</v>
      </c>
      <c r="E354" s="835" t="s">
        <v>2575</v>
      </c>
      <c r="F354" s="863" t="s">
        <v>2576</v>
      </c>
      <c r="G354" s="835" t="s">
        <v>2772</v>
      </c>
      <c r="H354" s="835" t="s">
        <v>2773</v>
      </c>
      <c r="I354" s="849">
        <v>5957.3701171875</v>
      </c>
      <c r="J354" s="849">
        <v>1</v>
      </c>
      <c r="K354" s="850">
        <v>5957.3701171875</v>
      </c>
    </row>
    <row r="355" spans="1:11" ht="14.4" customHeight="1" x14ac:dyDescent="0.3">
      <c r="A355" s="831" t="s">
        <v>577</v>
      </c>
      <c r="B355" s="832" t="s">
        <v>578</v>
      </c>
      <c r="C355" s="835" t="s">
        <v>2212</v>
      </c>
      <c r="D355" s="863" t="s">
        <v>2213</v>
      </c>
      <c r="E355" s="835" t="s">
        <v>2575</v>
      </c>
      <c r="F355" s="863" t="s">
        <v>2576</v>
      </c>
      <c r="G355" s="835" t="s">
        <v>2774</v>
      </c>
      <c r="H355" s="835" t="s">
        <v>2775</v>
      </c>
      <c r="I355" s="849">
        <v>2257.39990234375</v>
      </c>
      <c r="J355" s="849">
        <v>1</v>
      </c>
      <c r="K355" s="850">
        <v>2257.39990234375</v>
      </c>
    </row>
    <row r="356" spans="1:11" ht="14.4" customHeight="1" x14ac:dyDescent="0.3">
      <c r="A356" s="831" t="s">
        <v>577</v>
      </c>
      <c r="B356" s="832" t="s">
        <v>578</v>
      </c>
      <c r="C356" s="835" t="s">
        <v>2212</v>
      </c>
      <c r="D356" s="863" t="s">
        <v>2213</v>
      </c>
      <c r="E356" s="835" t="s">
        <v>2575</v>
      </c>
      <c r="F356" s="863" t="s">
        <v>2576</v>
      </c>
      <c r="G356" s="835" t="s">
        <v>2776</v>
      </c>
      <c r="H356" s="835" t="s">
        <v>2777</v>
      </c>
      <c r="I356" s="849">
        <v>3677.5400390625</v>
      </c>
      <c r="J356" s="849">
        <v>1</v>
      </c>
      <c r="K356" s="850">
        <v>3677.5400390625</v>
      </c>
    </row>
    <row r="357" spans="1:11" ht="14.4" customHeight="1" x14ac:dyDescent="0.3">
      <c r="A357" s="831" t="s">
        <v>577</v>
      </c>
      <c r="B357" s="832" t="s">
        <v>578</v>
      </c>
      <c r="C357" s="835" t="s">
        <v>2212</v>
      </c>
      <c r="D357" s="863" t="s">
        <v>2213</v>
      </c>
      <c r="E357" s="835" t="s">
        <v>2575</v>
      </c>
      <c r="F357" s="863" t="s">
        <v>2576</v>
      </c>
      <c r="G357" s="835" t="s">
        <v>2778</v>
      </c>
      <c r="H357" s="835" t="s">
        <v>2779</v>
      </c>
      <c r="I357" s="849">
        <v>2423.110107421875</v>
      </c>
      <c r="J357" s="849">
        <v>1</v>
      </c>
      <c r="K357" s="850">
        <v>2423.110107421875</v>
      </c>
    </row>
    <row r="358" spans="1:11" ht="14.4" customHeight="1" x14ac:dyDescent="0.3">
      <c r="A358" s="831" t="s">
        <v>577</v>
      </c>
      <c r="B358" s="832" t="s">
        <v>578</v>
      </c>
      <c r="C358" s="835" t="s">
        <v>2212</v>
      </c>
      <c r="D358" s="863" t="s">
        <v>2213</v>
      </c>
      <c r="E358" s="835" t="s">
        <v>2575</v>
      </c>
      <c r="F358" s="863" t="s">
        <v>2576</v>
      </c>
      <c r="G358" s="835" t="s">
        <v>2780</v>
      </c>
      <c r="H358" s="835" t="s">
        <v>2781</v>
      </c>
      <c r="I358" s="849">
        <v>2423.10009765625</v>
      </c>
      <c r="J358" s="849">
        <v>1</v>
      </c>
      <c r="K358" s="850">
        <v>2423.10009765625</v>
      </c>
    </row>
    <row r="359" spans="1:11" ht="14.4" customHeight="1" x14ac:dyDescent="0.3">
      <c r="A359" s="831" t="s">
        <v>577</v>
      </c>
      <c r="B359" s="832" t="s">
        <v>578</v>
      </c>
      <c r="C359" s="835" t="s">
        <v>2212</v>
      </c>
      <c r="D359" s="863" t="s">
        <v>2213</v>
      </c>
      <c r="E359" s="835" t="s">
        <v>2575</v>
      </c>
      <c r="F359" s="863" t="s">
        <v>2576</v>
      </c>
      <c r="G359" s="835" t="s">
        <v>2782</v>
      </c>
      <c r="H359" s="835" t="s">
        <v>2783</v>
      </c>
      <c r="I359" s="849">
        <v>2423.10009765625</v>
      </c>
      <c r="J359" s="849">
        <v>1</v>
      </c>
      <c r="K359" s="850">
        <v>2423.10009765625</v>
      </c>
    </row>
    <row r="360" spans="1:11" ht="14.4" customHeight="1" x14ac:dyDescent="0.3">
      <c r="A360" s="831" t="s">
        <v>577</v>
      </c>
      <c r="B360" s="832" t="s">
        <v>578</v>
      </c>
      <c r="C360" s="835" t="s">
        <v>2212</v>
      </c>
      <c r="D360" s="863" t="s">
        <v>2213</v>
      </c>
      <c r="E360" s="835" t="s">
        <v>2575</v>
      </c>
      <c r="F360" s="863" t="s">
        <v>2576</v>
      </c>
      <c r="G360" s="835" t="s">
        <v>2784</v>
      </c>
      <c r="H360" s="835" t="s">
        <v>2785</v>
      </c>
      <c r="I360" s="849">
        <v>2423.10009765625</v>
      </c>
      <c r="J360" s="849">
        <v>2</v>
      </c>
      <c r="K360" s="850">
        <v>4846.2001953125</v>
      </c>
    </row>
    <row r="361" spans="1:11" ht="14.4" customHeight="1" x14ac:dyDescent="0.3">
      <c r="A361" s="831" t="s">
        <v>577</v>
      </c>
      <c r="B361" s="832" t="s">
        <v>578</v>
      </c>
      <c r="C361" s="835" t="s">
        <v>2212</v>
      </c>
      <c r="D361" s="863" t="s">
        <v>2213</v>
      </c>
      <c r="E361" s="835" t="s">
        <v>2575</v>
      </c>
      <c r="F361" s="863" t="s">
        <v>2576</v>
      </c>
      <c r="G361" s="835" t="s">
        <v>2786</v>
      </c>
      <c r="H361" s="835" t="s">
        <v>2787</v>
      </c>
      <c r="I361" s="849">
        <v>6555</v>
      </c>
      <c r="J361" s="849">
        <v>1</v>
      </c>
      <c r="K361" s="850">
        <v>6555</v>
      </c>
    </row>
    <row r="362" spans="1:11" ht="14.4" customHeight="1" x14ac:dyDescent="0.3">
      <c r="A362" s="831" t="s">
        <v>577</v>
      </c>
      <c r="B362" s="832" t="s">
        <v>578</v>
      </c>
      <c r="C362" s="835" t="s">
        <v>2212</v>
      </c>
      <c r="D362" s="863" t="s">
        <v>2213</v>
      </c>
      <c r="E362" s="835" t="s">
        <v>2575</v>
      </c>
      <c r="F362" s="863" t="s">
        <v>2576</v>
      </c>
      <c r="G362" s="835" t="s">
        <v>2788</v>
      </c>
      <c r="H362" s="835" t="s">
        <v>2789</v>
      </c>
      <c r="I362" s="849">
        <v>9400.009765625</v>
      </c>
      <c r="J362" s="849">
        <v>1</v>
      </c>
      <c r="K362" s="850">
        <v>9400.009765625</v>
      </c>
    </row>
    <row r="363" spans="1:11" ht="14.4" customHeight="1" x14ac:dyDescent="0.3">
      <c r="A363" s="831" t="s">
        <v>577</v>
      </c>
      <c r="B363" s="832" t="s">
        <v>578</v>
      </c>
      <c r="C363" s="835" t="s">
        <v>2212</v>
      </c>
      <c r="D363" s="863" t="s">
        <v>2213</v>
      </c>
      <c r="E363" s="835" t="s">
        <v>2575</v>
      </c>
      <c r="F363" s="863" t="s">
        <v>2576</v>
      </c>
      <c r="G363" s="835" t="s">
        <v>2790</v>
      </c>
      <c r="H363" s="835" t="s">
        <v>2791</v>
      </c>
      <c r="I363" s="849">
        <v>8616.349609375</v>
      </c>
      <c r="J363" s="849">
        <v>1</v>
      </c>
      <c r="K363" s="850">
        <v>8616.349609375</v>
      </c>
    </row>
    <row r="364" spans="1:11" ht="14.4" customHeight="1" x14ac:dyDescent="0.3">
      <c r="A364" s="831" t="s">
        <v>577</v>
      </c>
      <c r="B364" s="832" t="s">
        <v>578</v>
      </c>
      <c r="C364" s="835" t="s">
        <v>2212</v>
      </c>
      <c r="D364" s="863" t="s">
        <v>2213</v>
      </c>
      <c r="E364" s="835" t="s">
        <v>2575</v>
      </c>
      <c r="F364" s="863" t="s">
        <v>2576</v>
      </c>
      <c r="G364" s="835" t="s">
        <v>2792</v>
      </c>
      <c r="H364" s="835" t="s">
        <v>2793</v>
      </c>
      <c r="I364" s="849">
        <v>8616.36474609375</v>
      </c>
      <c r="J364" s="849">
        <v>2</v>
      </c>
      <c r="K364" s="850">
        <v>17232.7294921875</v>
      </c>
    </row>
    <row r="365" spans="1:11" ht="14.4" customHeight="1" x14ac:dyDescent="0.3">
      <c r="A365" s="831" t="s">
        <v>577</v>
      </c>
      <c r="B365" s="832" t="s">
        <v>578</v>
      </c>
      <c r="C365" s="835" t="s">
        <v>2212</v>
      </c>
      <c r="D365" s="863" t="s">
        <v>2213</v>
      </c>
      <c r="E365" s="835" t="s">
        <v>2575</v>
      </c>
      <c r="F365" s="863" t="s">
        <v>2576</v>
      </c>
      <c r="G365" s="835" t="s">
        <v>2794</v>
      </c>
      <c r="H365" s="835" t="s">
        <v>2795</v>
      </c>
      <c r="I365" s="849">
        <v>11355.259765625</v>
      </c>
      <c r="J365" s="849">
        <v>1</v>
      </c>
      <c r="K365" s="850">
        <v>11355.259765625</v>
      </c>
    </row>
    <row r="366" spans="1:11" ht="14.4" customHeight="1" x14ac:dyDescent="0.3">
      <c r="A366" s="831" t="s">
        <v>577</v>
      </c>
      <c r="B366" s="832" t="s">
        <v>578</v>
      </c>
      <c r="C366" s="835" t="s">
        <v>2212</v>
      </c>
      <c r="D366" s="863" t="s">
        <v>2213</v>
      </c>
      <c r="E366" s="835" t="s">
        <v>2575</v>
      </c>
      <c r="F366" s="863" t="s">
        <v>2576</v>
      </c>
      <c r="G366" s="835" t="s">
        <v>2796</v>
      </c>
      <c r="H366" s="835" t="s">
        <v>2797</v>
      </c>
      <c r="I366" s="849">
        <v>4473.8798828125</v>
      </c>
      <c r="J366" s="849">
        <v>1</v>
      </c>
      <c r="K366" s="850">
        <v>4473.8798828125</v>
      </c>
    </row>
    <row r="367" spans="1:11" ht="14.4" customHeight="1" x14ac:dyDescent="0.3">
      <c r="A367" s="831" t="s">
        <v>577</v>
      </c>
      <c r="B367" s="832" t="s">
        <v>578</v>
      </c>
      <c r="C367" s="835" t="s">
        <v>2212</v>
      </c>
      <c r="D367" s="863" t="s">
        <v>2213</v>
      </c>
      <c r="E367" s="835" t="s">
        <v>2575</v>
      </c>
      <c r="F367" s="863" t="s">
        <v>2576</v>
      </c>
      <c r="G367" s="835" t="s">
        <v>2798</v>
      </c>
      <c r="H367" s="835" t="s">
        <v>2799</v>
      </c>
      <c r="I367" s="849">
        <v>4473.8798828125</v>
      </c>
      <c r="J367" s="849">
        <v>1</v>
      </c>
      <c r="K367" s="850">
        <v>4473.8798828125</v>
      </c>
    </row>
    <row r="368" spans="1:11" ht="14.4" customHeight="1" x14ac:dyDescent="0.3">
      <c r="A368" s="831" t="s">
        <v>577</v>
      </c>
      <c r="B368" s="832" t="s">
        <v>578</v>
      </c>
      <c r="C368" s="835" t="s">
        <v>2212</v>
      </c>
      <c r="D368" s="863" t="s">
        <v>2213</v>
      </c>
      <c r="E368" s="835" t="s">
        <v>2575</v>
      </c>
      <c r="F368" s="863" t="s">
        <v>2576</v>
      </c>
      <c r="G368" s="835" t="s">
        <v>2800</v>
      </c>
      <c r="H368" s="835" t="s">
        <v>2801</v>
      </c>
      <c r="I368" s="849">
        <v>7029.543294270833</v>
      </c>
      <c r="J368" s="849">
        <v>3</v>
      </c>
      <c r="K368" s="850">
        <v>21088.6298828125</v>
      </c>
    </row>
    <row r="369" spans="1:11" ht="14.4" customHeight="1" x14ac:dyDescent="0.3">
      <c r="A369" s="831" t="s">
        <v>577</v>
      </c>
      <c r="B369" s="832" t="s">
        <v>578</v>
      </c>
      <c r="C369" s="835" t="s">
        <v>2212</v>
      </c>
      <c r="D369" s="863" t="s">
        <v>2213</v>
      </c>
      <c r="E369" s="835" t="s">
        <v>2575</v>
      </c>
      <c r="F369" s="863" t="s">
        <v>2576</v>
      </c>
      <c r="G369" s="835" t="s">
        <v>2802</v>
      </c>
      <c r="H369" s="835" t="s">
        <v>2803</v>
      </c>
      <c r="I369" s="849">
        <v>9399.8701171875</v>
      </c>
      <c r="J369" s="849">
        <v>1</v>
      </c>
      <c r="K369" s="850">
        <v>9399.8701171875</v>
      </c>
    </row>
    <row r="370" spans="1:11" ht="14.4" customHeight="1" x14ac:dyDescent="0.3">
      <c r="A370" s="831" t="s">
        <v>577</v>
      </c>
      <c r="B370" s="832" t="s">
        <v>578</v>
      </c>
      <c r="C370" s="835" t="s">
        <v>2212</v>
      </c>
      <c r="D370" s="863" t="s">
        <v>2213</v>
      </c>
      <c r="E370" s="835" t="s">
        <v>2575</v>
      </c>
      <c r="F370" s="863" t="s">
        <v>2576</v>
      </c>
      <c r="G370" s="835" t="s">
        <v>2804</v>
      </c>
      <c r="H370" s="835" t="s">
        <v>2805</v>
      </c>
      <c r="I370" s="849">
        <v>9399.8701171875</v>
      </c>
      <c r="J370" s="849">
        <v>1</v>
      </c>
      <c r="K370" s="850">
        <v>9399.8701171875</v>
      </c>
    </row>
    <row r="371" spans="1:11" ht="14.4" customHeight="1" x14ac:dyDescent="0.3">
      <c r="A371" s="831" t="s">
        <v>577</v>
      </c>
      <c r="B371" s="832" t="s">
        <v>578</v>
      </c>
      <c r="C371" s="835" t="s">
        <v>2212</v>
      </c>
      <c r="D371" s="863" t="s">
        <v>2213</v>
      </c>
      <c r="E371" s="835" t="s">
        <v>2575</v>
      </c>
      <c r="F371" s="863" t="s">
        <v>2576</v>
      </c>
      <c r="G371" s="835" t="s">
        <v>2806</v>
      </c>
      <c r="H371" s="835" t="s">
        <v>2807</v>
      </c>
      <c r="I371" s="849">
        <v>8920.294921875</v>
      </c>
      <c r="J371" s="849">
        <v>2</v>
      </c>
      <c r="K371" s="850">
        <v>17840.58984375</v>
      </c>
    </row>
    <row r="372" spans="1:11" ht="14.4" customHeight="1" x14ac:dyDescent="0.3">
      <c r="A372" s="831" t="s">
        <v>577</v>
      </c>
      <c r="B372" s="832" t="s">
        <v>578</v>
      </c>
      <c r="C372" s="835" t="s">
        <v>2212</v>
      </c>
      <c r="D372" s="863" t="s">
        <v>2213</v>
      </c>
      <c r="E372" s="835" t="s">
        <v>2575</v>
      </c>
      <c r="F372" s="863" t="s">
        <v>2576</v>
      </c>
      <c r="G372" s="835" t="s">
        <v>2808</v>
      </c>
      <c r="H372" s="835" t="s">
        <v>2809</v>
      </c>
      <c r="I372" s="849">
        <v>8920.294921875</v>
      </c>
      <c r="J372" s="849">
        <v>2</v>
      </c>
      <c r="K372" s="850">
        <v>17840.58984375</v>
      </c>
    </row>
    <row r="373" spans="1:11" ht="14.4" customHeight="1" x14ac:dyDescent="0.3">
      <c r="A373" s="831" t="s">
        <v>577</v>
      </c>
      <c r="B373" s="832" t="s">
        <v>578</v>
      </c>
      <c r="C373" s="835" t="s">
        <v>2212</v>
      </c>
      <c r="D373" s="863" t="s">
        <v>2213</v>
      </c>
      <c r="E373" s="835" t="s">
        <v>2575</v>
      </c>
      <c r="F373" s="863" t="s">
        <v>2576</v>
      </c>
      <c r="G373" s="835" t="s">
        <v>2810</v>
      </c>
      <c r="H373" s="835" t="s">
        <v>2811</v>
      </c>
      <c r="I373" s="849">
        <v>9168.9501953125</v>
      </c>
      <c r="J373" s="849">
        <v>1</v>
      </c>
      <c r="K373" s="850">
        <v>9168.9501953125</v>
      </c>
    </row>
    <row r="374" spans="1:11" ht="14.4" customHeight="1" x14ac:dyDescent="0.3">
      <c r="A374" s="831" t="s">
        <v>577</v>
      </c>
      <c r="B374" s="832" t="s">
        <v>578</v>
      </c>
      <c r="C374" s="835" t="s">
        <v>2212</v>
      </c>
      <c r="D374" s="863" t="s">
        <v>2213</v>
      </c>
      <c r="E374" s="835" t="s">
        <v>2575</v>
      </c>
      <c r="F374" s="863" t="s">
        <v>2576</v>
      </c>
      <c r="G374" s="835" t="s">
        <v>2812</v>
      </c>
      <c r="H374" s="835" t="s">
        <v>2813</v>
      </c>
      <c r="I374" s="849">
        <v>9168.9501953125</v>
      </c>
      <c r="J374" s="849">
        <v>1</v>
      </c>
      <c r="K374" s="850">
        <v>9168.9501953125</v>
      </c>
    </row>
    <row r="375" spans="1:11" ht="14.4" customHeight="1" x14ac:dyDescent="0.3">
      <c r="A375" s="831" t="s">
        <v>577</v>
      </c>
      <c r="B375" s="832" t="s">
        <v>578</v>
      </c>
      <c r="C375" s="835" t="s">
        <v>2212</v>
      </c>
      <c r="D375" s="863" t="s">
        <v>2213</v>
      </c>
      <c r="E375" s="835" t="s">
        <v>2575</v>
      </c>
      <c r="F375" s="863" t="s">
        <v>2576</v>
      </c>
      <c r="G375" s="835" t="s">
        <v>2814</v>
      </c>
      <c r="H375" s="835" t="s">
        <v>2815</v>
      </c>
      <c r="I375" s="849">
        <v>8757.25</v>
      </c>
      <c r="J375" s="849">
        <v>1</v>
      </c>
      <c r="K375" s="850">
        <v>8757.25</v>
      </c>
    </row>
    <row r="376" spans="1:11" ht="14.4" customHeight="1" x14ac:dyDescent="0.3">
      <c r="A376" s="831" t="s">
        <v>577</v>
      </c>
      <c r="B376" s="832" t="s">
        <v>578</v>
      </c>
      <c r="C376" s="835" t="s">
        <v>2212</v>
      </c>
      <c r="D376" s="863" t="s">
        <v>2213</v>
      </c>
      <c r="E376" s="835" t="s">
        <v>2575</v>
      </c>
      <c r="F376" s="863" t="s">
        <v>2576</v>
      </c>
      <c r="G376" s="835" t="s">
        <v>2816</v>
      </c>
      <c r="H376" s="835" t="s">
        <v>2817</v>
      </c>
      <c r="I376" s="849">
        <v>9295.4501953125</v>
      </c>
      <c r="J376" s="849">
        <v>1</v>
      </c>
      <c r="K376" s="850">
        <v>9295.4501953125</v>
      </c>
    </row>
    <row r="377" spans="1:11" ht="14.4" customHeight="1" x14ac:dyDescent="0.3">
      <c r="A377" s="831" t="s">
        <v>577</v>
      </c>
      <c r="B377" s="832" t="s">
        <v>578</v>
      </c>
      <c r="C377" s="835" t="s">
        <v>2212</v>
      </c>
      <c r="D377" s="863" t="s">
        <v>2213</v>
      </c>
      <c r="E377" s="835" t="s">
        <v>2575</v>
      </c>
      <c r="F377" s="863" t="s">
        <v>2576</v>
      </c>
      <c r="G377" s="835" t="s">
        <v>2818</v>
      </c>
      <c r="H377" s="835" t="s">
        <v>2819</v>
      </c>
      <c r="I377" s="849">
        <v>6693.3798828125</v>
      </c>
      <c r="J377" s="849">
        <v>1</v>
      </c>
      <c r="K377" s="850">
        <v>6693.3798828125</v>
      </c>
    </row>
    <row r="378" spans="1:11" ht="14.4" customHeight="1" x14ac:dyDescent="0.3">
      <c r="A378" s="831" t="s">
        <v>577</v>
      </c>
      <c r="B378" s="832" t="s">
        <v>578</v>
      </c>
      <c r="C378" s="835" t="s">
        <v>2212</v>
      </c>
      <c r="D378" s="863" t="s">
        <v>2213</v>
      </c>
      <c r="E378" s="835" t="s">
        <v>2575</v>
      </c>
      <c r="F378" s="863" t="s">
        <v>2576</v>
      </c>
      <c r="G378" s="835" t="s">
        <v>2820</v>
      </c>
      <c r="H378" s="835" t="s">
        <v>2821</v>
      </c>
      <c r="I378" s="849">
        <v>322</v>
      </c>
      <c r="J378" s="849">
        <v>1</v>
      </c>
      <c r="K378" s="850">
        <v>322</v>
      </c>
    </row>
    <row r="379" spans="1:11" ht="14.4" customHeight="1" x14ac:dyDescent="0.3">
      <c r="A379" s="831" t="s">
        <v>577</v>
      </c>
      <c r="B379" s="832" t="s">
        <v>578</v>
      </c>
      <c r="C379" s="835" t="s">
        <v>2212</v>
      </c>
      <c r="D379" s="863" t="s">
        <v>2213</v>
      </c>
      <c r="E379" s="835" t="s">
        <v>2575</v>
      </c>
      <c r="F379" s="863" t="s">
        <v>2576</v>
      </c>
      <c r="G379" s="835" t="s">
        <v>2822</v>
      </c>
      <c r="H379" s="835" t="s">
        <v>2823</v>
      </c>
      <c r="I379" s="849">
        <v>88.900001525878906</v>
      </c>
      <c r="J379" s="849">
        <v>60</v>
      </c>
      <c r="K379" s="850">
        <v>5333.7001953125</v>
      </c>
    </row>
    <row r="380" spans="1:11" ht="14.4" customHeight="1" x14ac:dyDescent="0.3">
      <c r="A380" s="831" t="s">
        <v>577</v>
      </c>
      <c r="B380" s="832" t="s">
        <v>578</v>
      </c>
      <c r="C380" s="835" t="s">
        <v>2212</v>
      </c>
      <c r="D380" s="863" t="s">
        <v>2213</v>
      </c>
      <c r="E380" s="835" t="s">
        <v>2575</v>
      </c>
      <c r="F380" s="863" t="s">
        <v>2576</v>
      </c>
      <c r="G380" s="835" t="s">
        <v>2824</v>
      </c>
      <c r="H380" s="835" t="s">
        <v>2825</v>
      </c>
      <c r="I380" s="849">
        <v>88.900001525878906</v>
      </c>
      <c r="J380" s="849">
        <v>110</v>
      </c>
      <c r="K380" s="850">
        <v>9778.4501953125</v>
      </c>
    </row>
    <row r="381" spans="1:11" ht="14.4" customHeight="1" x14ac:dyDescent="0.3">
      <c r="A381" s="831" t="s">
        <v>577</v>
      </c>
      <c r="B381" s="832" t="s">
        <v>578</v>
      </c>
      <c r="C381" s="835" t="s">
        <v>2212</v>
      </c>
      <c r="D381" s="863" t="s">
        <v>2213</v>
      </c>
      <c r="E381" s="835" t="s">
        <v>2575</v>
      </c>
      <c r="F381" s="863" t="s">
        <v>2576</v>
      </c>
      <c r="G381" s="835" t="s">
        <v>2826</v>
      </c>
      <c r="H381" s="835" t="s">
        <v>2827</v>
      </c>
      <c r="I381" s="849">
        <v>88.900001525878906</v>
      </c>
      <c r="J381" s="849">
        <v>100</v>
      </c>
      <c r="K381" s="850">
        <v>8889.5</v>
      </c>
    </row>
    <row r="382" spans="1:11" ht="14.4" customHeight="1" x14ac:dyDescent="0.3">
      <c r="A382" s="831" t="s">
        <v>577</v>
      </c>
      <c r="B382" s="832" t="s">
        <v>578</v>
      </c>
      <c r="C382" s="835" t="s">
        <v>2212</v>
      </c>
      <c r="D382" s="863" t="s">
        <v>2213</v>
      </c>
      <c r="E382" s="835" t="s">
        <v>2575</v>
      </c>
      <c r="F382" s="863" t="s">
        <v>2576</v>
      </c>
      <c r="G382" s="835" t="s">
        <v>2828</v>
      </c>
      <c r="H382" s="835" t="s">
        <v>2829</v>
      </c>
      <c r="I382" s="849">
        <v>88.900001525878906</v>
      </c>
      <c r="J382" s="849">
        <v>60</v>
      </c>
      <c r="K382" s="850">
        <v>5333.7001953125</v>
      </c>
    </row>
    <row r="383" spans="1:11" ht="14.4" customHeight="1" x14ac:dyDescent="0.3">
      <c r="A383" s="831" t="s">
        <v>577</v>
      </c>
      <c r="B383" s="832" t="s">
        <v>578</v>
      </c>
      <c r="C383" s="835" t="s">
        <v>2212</v>
      </c>
      <c r="D383" s="863" t="s">
        <v>2213</v>
      </c>
      <c r="E383" s="835" t="s">
        <v>2575</v>
      </c>
      <c r="F383" s="863" t="s">
        <v>2576</v>
      </c>
      <c r="G383" s="835" t="s">
        <v>2830</v>
      </c>
      <c r="H383" s="835" t="s">
        <v>2831</v>
      </c>
      <c r="I383" s="849">
        <v>508.80999755859375</v>
      </c>
      <c r="J383" s="849">
        <v>2</v>
      </c>
      <c r="K383" s="850">
        <v>1017.6099853515625</v>
      </c>
    </row>
    <row r="384" spans="1:11" ht="14.4" customHeight="1" x14ac:dyDescent="0.3">
      <c r="A384" s="831" t="s">
        <v>577</v>
      </c>
      <c r="B384" s="832" t="s">
        <v>578</v>
      </c>
      <c r="C384" s="835" t="s">
        <v>2212</v>
      </c>
      <c r="D384" s="863" t="s">
        <v>2213</v>
      </c>
      <c r="E384" s="835" t="s">
        <v>2575</v>
      </c>
      <c r="F384" s="863" t="s">
        <v>2576</v>
      </c>
      <c r="G384" s="835" t="s">
        <v>2832</v>
      </c>
      <c r="H384" s="835" t="s">
        <v>2833</v>
      </c>
      <c r="I384" s="849">
        <v>77</v>
      </c>
      <c r="J384" s="849">
        <v>20</v>
      </c>
      <c r="K384" s="850">
        <v>1540.02001953125</v>
      </c>
    </row>
    <row r="385" spans="1:11" ht="14.4" customHeight="1" x14ac:dyDescent="0.3">
      <c r="A385" s="831" t="s">
        <v>577</v>
      </c>
      <c r="B385" s="832" t="s">
        <v>578</v>
      </c>
      <c r="C385" s="835" t="s">
        <v>2212</v>
      </c>
      <c r="D385" s="863" t="s">
        <v>2213</v>
      </c>
      <c r="E385" s="835" t="s">
        <v>2575</v>
      </c>
      <c r="F385" s="863" t="s">
        <v>2576</v>
      </c>
      <c r="G385" s="835" t="s">
        <v>2834</v>
      </c>
      <c r="H385" s="835" t="s">
        <v>2835</v>
      </c>
      <c r="I385" s="849">
        <v>77</v>
      </c>
      <c r="J385" s="849">
        <v>100</v>
      </c>
      <c r="K385" s="850">
        <v>7700.169921875</v>
      </c>
    </row>
    <row r="386" spans="1:11" ht="14.4" customHeight="1" x14ac:dyDescent="0.3">
      <c r="A386" s="831" t="s">
        <v>577</v>
      </c>
      <c r="B386" s="832" t="s">
        <v>578</v>
      </c>
      <c r="C386" s="835" t="s">
        <v>2212</v>
      </c>
      <c r="D386" s="863" t="s">
        <v>2213</v>
      </c>
      <c r="E386" s="835" t="s">
        <v>2575</v>
      </c>
      <c r="F386" s="863" t="s">
        <v>2576</v>
      </c>
      <c r="G386" s="835" t="s">
        <v>2836</v>
      </c>
      <c r="H386" s="835" t="s">
        <v>2837</v>
      </c>
      <c r="I386" s="849">
        <v>58.970001220703125</v>
      </c>
      <c r="J386" s="849">
        <v>150</v>
      </c>
      <c r="K386" s="850">
        <v>8845.4501953125</v>
      </c>
    </row>
    <row r="387" spans="1:11" ht="14.4" customHeight="1" x14ac:dyDescent="0.3">
      <c r="A387" s="831" t="s">
        <v>577</v>
      </c>
      <c r="B387" s="832" t="s">
        <v>578</v>
      </c>
      <c r="C387" s="835" t="s">
        <v>2212</v>
      </c>
      <c r="D387" s="863" t="s">
        <v>2213</v>
      </c>
      <c r="E387" s="835" t="s">
        <v>2575</v>
      </c>
      <c r="F387" s="863" t="s">
        <v>2576</v>
      </c>
      <c r="G387" s="835" t="s">
        <v>2838</v>
      </c>
      <c r="H387" s="835" t="s">
        <v>2839</v>
      </c>
      <c r="I387" s="849">
        <v>72.610000610351562</v>
      </c>
      <c r="J387" s="849">
        <v>50</v>
      </c>
      <c r="K387" s="850">
        <v>3630.719970703125</v>
      </c>
    </row>
    <row r="388" spans="1:11" ht="14.4" customHeight="1" x14ac:dyDescent="0.3">
      <c r="A388" s="831" t="s">
        <v>577</v>
      </c>
      <c r="B388" s="832" t="s">
        <v>578</v>
      </c>
      <c r="C388" s="835" t="s">
        <v>2212</v>
      </c>
      <c r="D388" s="863" t="s">
        <v>2213</v>
      </c>
      <c r="E388" s="835" t="s">
        <v>2575</v>
      </c>
      <c r="F388" s="863" t="s">
        <v>2576</v>
      </c>
      <c r="G388" s="835" t="s">
        <v>2840</v>
      </c>
      <c r="H388" s="835" t="s">
        <v>2841</v>
      </c>
      <c r="I388" s="849">
        <v>82.360000610351563</v>
      </c>
      <c r="J388" s="849">
        <v>200</v>
      </c>
      <c r="K388" s="850">
        <v>16472.359619140625</v>
      </c>
    </row>
    <row r="389" spans="1:11" ht="14.4" customHeight="1" x14ac:dyDescent="0.3">
      <c r="A389" s="831" t="s">
        <v>577</v>
      </c>
      <c r="B389" s="832" t="s">
        <v>578</v>
      </c>
      <c r="C389" s="835" t="s">
        <v>2212</v>
      </c>
      <c r="D389" s="863" t="s">
        <v>2213</v>
      </c>
      <c r="E389" s="835" t="s">
        <v>2575</v>
      </c>
      <c r="F389" s="863" t="s">
        <v>2576</v>
      </c>
      <c r="G389" s="835" t="s">
        <v>2842</v>
      </c>
      <c r="H389" s="835" t="s">
        <v>2843</v>
      </c>
      <c r="I389" s="849">
        <v>74.370002746582031</v>
      </c>
      <c r="J389" s="849">
        <v>130</v>
      </c>
      <c r="K389" s="850">
        <v>9668.14990234375</v>
      </c>
    </row>
    <row r="390" spans="1:11" ht="14.4" customHeight="1" x14ac:dyDescent="0.3">
      <c r="A390" s="831" t="s">
        <v>577</v>
      </c>
      <c r="B390" s="832" t="s">
        <v>578</v>
      </c>
      <c r="C390" s="835" t="s">
        <v>2212</v>
      </c>
      <c r="D390" s="863" t="s">
        <v>2213</v>
      </c>
      <c r="E390" s="835" t="s">
        <v>2575</v>
      </c>
      <c r="F390" s="863" t="s">
        <v>2576</v>
      </c>
      <c r="G390" s="835" t="s">
        <v>2844</v>
      </c>
      <c r="H390" s="835" t="s">
        <v>2845</v>
      </c>
      <c r="I390" s="849">
        <v>454.16000366210937</v>
      </c>
      <c r="J390" s="849">
        <v>10</v>
      </c>
      <c r="K390" s="850">
        <v>4541.60986328125</v>
      </c>
    </row>
    <row r="391" spans="1:11" ht="14.4" customHeight="1" x14ac:dyDescent="0.3">
      <c r="A391" s="831" t="s">
        <v>577</v>
      </c>
      <c r="B391" s="832" t="s">
        <v>578</v>
      </c>
      <c r="C391" s="835" t="s">
        <v>2212</v>
      </c>
      <c r="D391" s="863" t="s">
        <v>2213</v>
      </c>
      <c r="E391" s="835" t="s">
        <v>2575</v>
      </c>
      <c r="F391" s="863" t="s">
        <v>2576</v>
      </c>
      <c r="G391" s="835" t="s">
        <v>2846</v>
      </c>
      <c r="H391" s="835" t="s">
        <v>2847</v>
      </c>
      <c r="I391" s="849">
        <v>530.53997802734375</v>
      </c>
      <c r="J391" s="849">
        <v>1</v>
      </c>
      <c r="K391" s="850">
        <v>530.53997802734375</v>
      </c>
    </row>
    <row r="392" spans="1:11" ht="14.4" customHeight="1" x14ac:dyDescent="0.3">
      <c r="A392" s="831" t="s">
        <v>577</v>
      </c>
      <c r="B392" s="832" t="s">
        <v>578</v>
      </c>
      <c r="C392" s="835" t="s">
        <v>2212</v>
      </c>
      <c r="D392" s="863" t="s">
        <v>2213</v>
      </c>
      <c r="E392" s="835" t="s">
        <v>2575</v>
      </c>
      <c r="F392" s="863" t="s">
        <v>2576</v>
      </c>
      <c r="G392" s="835" t="s">
        <v>2848</v>
      </c>
      <c r="H392" s="835" t="s">
        <v>2849</v>
      </c>
      <c r="I392" s="849">
        <v>525.3699951171875</v>
      </c>
      <c r="J392" s="849">
        <v>2</v>
      </c>
      <c r="K392" s="850">
        <v>1050.72998046875</v>
      </c>
    </row>
    <row r="393" spans="1:11" ht="14.4" customHeight="1" x14ac:dyDescent="0.3">
      <c r="A393" s="831" t="s">
        <v>577</v>
      </c>
      <c r="B393" s="832" t="s">
        <v>578</v>
      </c>
      <c r="C393" s="835" t="s">
        <v>2212</v>
      </c>
      <c r="D393" s="863" t="s">
        <v>2213</v>
      </c>
      <c r="E393" s="835" t="s">
        <v>2575</v>
      </c>
      <c r="F393" s="863" t="s">
        <v>2576</v>
      </c>
      <c r="G393" s="835" t="s">
        <v>2850</v>
      </c>
      <c r="H393" s="835" t="s">
        <v>2851</v>
      </c>
      <c r="I393" s="849">
        <v>1368.5</v>
      </c>
      <c r="J393" s="849">
        <v>3</v>
      </c>
      <c r="K393" s="850">
        <v>4105.5</v>
      </c>
    </row>
    <row r="394" spans="1:11" ht="14.4" customHeight="1" x14ac:dyDescent="0.3">
      <c r="A394" s="831" t="s">
        <v>577</v>
      </c>
      <c r="B394" s="832" t="s">
        <v>578</v>
      </c>
      <c r="C394" s="835" t="s">
        <v>2212</v>
      </c>
      <c r="D394" s="863" t="s">
        <v>2213</v>
      </c>
      <c r="E394" s="835" t="s">
        <v>2575</v>
      </c>
      <c r="F394" s="863" t="s">
        <v>2576</v>
      </c>
      <c r="G394" s="835" t="s">
        <v>2852</v>
      </c>
      <c r="H394" s="835" t="s">
        <v>2853</v>
      </c>
      <c r="I394" s="849">
        <v>1185.239990234375</v>
      </c>
      <c r="J394" s="849">
        <v>2</v>
      </c>
      <c r="K394" s="850">
        <v>2370.47998046875</v>
      </c>
    </row>
    <row r="395" spans="1:11" ht="14.4" customHeight="1" x14ac:dyDescent="0.3">
      <c r="A395" s="831" t="s">
        <v>577</v>
      </c>
      <c r="B395" s="832" t="s">
        <v>578</v>
      </c>
      <c r="C395" s="835" t="s">
        <v>2212</v>
      </c>
      <c r="D395" s="863" t="s">
        <v>2213</v>
      </c>
      <c r="E395" s="835" t="s">
        <v>2575</v>
      </c>
      <c r="F395" s="863" t="s">
        <v>2576</v>
      </c>
      <c r="G395" s="835" t="s">
        <v>2854</v>
      </c>
      <c r="H395" s="835" t="s">
        <v>2855</v>
      </c>
      <c r="I395" s="849">
        <v>1185.239990234375</v>
      </c>
      <c r="J395" s="849">
        <v>2</v>
      </c>
      <c r="K395" s="850">
        <v>2370.47998046875</v>
      </c>
    </row>
    <row r="396" spans="1:11" ht="14.4" customHeight="1" x14ac:dyDescent="0.3">
      <c r="A396" s="831" t="s">
        <v>577</v>
      </c>
      <c r="B396" s="832" t="s">
        <v>578</v>
      </c>
      <c r="C396" s="835" t="s">
        <v>2212</v>
      </c>
      <c r="D396" s="863" t="s">
        <v>2213</v>
      </c>
      <c r="E396" s="835" t="s">
        <v>2575</v>
      </c>
      <c r="F396" s="863" t="s">
        <v>2576</v>
      </c>
      <c r="G396" s="835" t="s">
        <v>2856</v>
      </c>
      <c r="H396" s="835" t="s">
        <v>2857</v>
      </c>
      <c r="I396" s="849">
        <v>1185.239990234375</v>
      </c>
      <c r="J396" s="849">
        <v>2</v>
      </c>
      <c r="K396" s="850">
        <v>2370.47998046875</v>
      </c>
    </row>
    <row r="397" spans="1:11" ht="14.4" customHeight="1" x14ac:dyDescent="0.3">
      <c r="A397" s="831" t="s">
        <v>577</v>
      </c>
      <c r="B397" s="832" t="s">
        <v>578</v>
      </c>
      <c r="C397" s="835" t="s">
        <v>2212</v>
      </c>
      <c r="D397" s="863" t="s">
        <v>2213</v>
      </c>
      <c r="E397" s="835" t="s">
        <v>2575</v>
      </c>
      <c r="F397" s="863" t="s">
        <v>2576</v>
      </c>
      <c r="G397" s="835" t="s">
        <v>2858</v>
      </c>
      <c r="H397" s="835" t="s">
        <v>2859</v>
      </c>
      <c r="I397" s="849">
        <v>1185.239990234375</v>
      </c>
      <c r="J397" s="849">
        <v>1</v>
      </c>
      <c r="K397" s="850">
        <v>1185.239990234375</v>
      </c>
    </row>
    <row r="398" spans="1:11" ht="14.4" customHeight="1" x14ac:dyDescent="0.3">
      <c r="A398" s="831" t="s">
        <v>577</v>
      </c>
      <c r="B398" s="832" t="s">
        <v>578</v>
      </c>
      <c r="C398" s="835" t="s">
        <v>2212</v>
      </c>
      <c r="D398" s="863" t="s">
        <v>2213</v>
      </c>
      <c r="E398" s="835" t="s">
        <v>2575</v>
      </c>
      <c r="F398" s="863" t="s">
        <v>2576</v>
      </c>
      <c r="G398" s="835" t="s">
        <v>2860</v>
      </c>
      <c r="H398" s="835" t="s">
        <v>2861</v>
      </c>
      <c r="I398" s="849">
        <v>1185.239990234375</v>
      </c>
      <c r="J398" s="849">
        <v>1</v>
      </c>
      <c r="K398" s="850">
        <v>1185.239990234375</v>
      </c>
    </row>
    <row r="399" spans="1:11" ht="14.4" customHeight="1" x14ac:dyDescent="0.3">
      <c r="A399" s="831" t="s">
        <v>577</v>
      </c>
      <c r="B399" s="832" t="s">
        <v>578</v>
      </c>
      <c r="C399" s="835" t="s">
        <v>2212</v>
      </c>
      <c r="D399" s="863" t="s">
        <v>2213</v>
      </c>
      <c r="E399" s="835" t="s">
        <v>2575</v>
      </c>
      <c r="F399" s="863" t="s">
        <v>2576</v>
      </c>
      <c r="G399" s="835" t="s">
        <v>2862</v>
      </c>
      <c r="H399" s="835" t="s">
        <v>2863</v>
      </c>
      <c r="I399" s="849">
        <v>935.71002197265625</v>
      </c>
      <c r="J399" s="849">
        <v>3</v>
      </c>
      <c r="K399" s="850">
        <v>2807.1300659179687</v>
      </c>
    </row>
    <row r="400" spans="1:11" ht="14.4" customHeight="1" x14ac:dyDescent="0.3">
      <c r="A400" s="831" t="s">
        <v>577</v>
      </c>
      <c r="B400" s="832" t="s">
        <v>578</v>
      </c>
      <c r="C400" s="835" t="s">
        <v>2212</v>
      </c>
      <c r="D400" s="863" t="s">
        <v>2213</v>
      </c>
      <c r="E400" s="835" t="s">
        <v>2575</v>
      </c>
      <c r="F400" s="863" t="s">
        <v>2576</v>
      </c>
      <c r="G400" s="835" t="s">
        <v>2864</v>
      </c>
      <c r="H400" s="835" t="s">
        <v>2865</v>
      </c>
      <c r="I400" s="849">
        <v>935.70001220703125</v>
      </c>
      <c r="J400" s="849">
        <v>1</v>
      </c>
      <c r="K400" s="850">
        <v>935.70001220703125</v>
      </c>
    </row>
    <row r="401" spans="1:11" ht="14.4" customHeight="1" x14ac:dyDescent="0.3">
      <c r="A401" s="831" t="s">
        <v>577</v>
      </c>
      <c r="B401" s="832" t="s">
        <v>578</v>
      </c>
      <c r="C401" s="835" t="s">
        <v>2212</v>
      </c>
      <c r="D401" s="863" t="s">
        <v>2213</v>
      </c>
      <c r="E401" s="835" t="s">
        <v>2575</v>
      </c>
      <c r="F401" s="863" t="s">
        <v>2576</v>
      </c>
      <c r="G401" s="835" t="s">
        <v>2866</v>
      </c>
      <c r="H401" s="835" t="s">
        <v>2867</v>
      </c>
      <c r="I401" s="849">
        <v>935.71002197265625</v>
      </c>
      <c r="J401" s="849">
        <v>1</v>
      </c>
      <c r="K401" s="850">
        <v>935.71002197265625</v>
      </c>
    </row>
    <row r="402" spans="1:11" ht="14.4" customHeight="1" x14ac:dyDescent="0.3">
      <c r="A402" s="831" t="s">
        <v>577</v>
      </c>
      <c r="B402" s="832" t="s">
        <v>578</v>
      </c>
      <c r="C402" s="835" t="s">
        <v>2212</v>
      </c>
      <c r="D402" s="863" t="s">
        <v>2213</v>
      </c>
      <c r="E402" s="835" t="s">
        <v>2575</v>
      </c>
      <c r="F402" s="863" t="s">
        <v>2576</v>
      </c>
      <c r="G402" s="835" t="s">
        <v>2868</v>
      </c>
      <c r="H402" s="835" t="s">
        <v>2869</v>
      </c>
      <c r="I402" s="849">
        <v>935.71499633789062</v>
      </c>
      <c r="J402" s="849">
        <v>2</v>
      </c>
      <c r="K402" s="850">
        <v>1871.4299926757812</v>
      </c>
    </row>
    <row r="403" spans="1:11" ht="14.4" customHeight="1" x14ac:dyDescent="0.3">
      <c r="A403" s="831" t="s">
        <v>577</v>
      </c>
      <c r="B403" s="832" t="s">
        <v>578</v>
      </c>
      <c r="C403" s="835" t="s">
        <v>2212</v>
      </c>
      <c r="D403" s="863" t="s">
        <v>2213</v>
      </c>
      <c r="E403" s="835" t="s">
        <v>2575</v>
      </c>
      <c r="F403" s="863" t="s">
        <v>2576</v>
      </c>
      <c r="G403" s="835" t="s">
        <v>2870</v>
      </c>
      <c r="H403" s="835" t="s">
        <v>2871</v>
      </c>
      <c r="I403" s="849">
        <v>2162</v>
      </c>
      <c r="J403" s="849">
        <v>2</v>
      </c>
      <c r="K403" s="850">
        <v>4324</v>
      </c>
    </row>
    <row r="404" spans="1:11" ht="14.4" customHeight="1" x14ac:dyDescent="0.3">
      <c r="A404" s="831" t="s">
        <v>577</v>
      </c>
      <c r="B404" s="832" t="s">
        <v>578</v>
      </c>
      <c r="C404" s="835" t="s">
        <v>2212</v>
      </c>
      <c r="D404" s="863" t="s">
        <v>2213</v>
      </c>
      <c r="E404" s="835" t="s">
        <v>2575</v>
      </c>
      <c r="F404" s="863" t="s">
        <v>2576</v>
      </c>
      <c r="G404" s="835" t="s">
        <v>2872</v>
      </c>
      <c r="H404" s="835" t="s">
        <v>2873</v>
      </c>
      <c r="I404" s="849">
        <v>1888</v>
      </c>
      <c r="J404" s="849">
        <v>4</v>
      </c>
      <c r="K404" s="850">
        <v>7552</v>
      </c>
    </row>
    <row r="405" spans="1:11" ht="14.4" customHeight="1" x14ac:dyDescent="0.3">
      <c r="A405" s="831" t="s">
        <v>577</v>
      </c>
      <c r="B405" s="832" t="s">
        <v>578</v>
      </c>
      <c r="C405" s="835" t="s">
        <v>2212</v>
      </c>
      <c r="D405" s="863" t="s">
        <v>2213</v>
      </c>
      <c r="E405" s="835" t="s">
        <v>2575</v>
      </c>
      <c r="F405" s="863" t="s">
        <v>2576</v>
      </c>
      <c r="G405" s="835" t="s">
        <v>2874</v>
      </c>
      <c r="H405" s="835" t="s">
        <v>2875</v>
      </c>
      <c r="I405" s="849">
        <v>943</v>
      </c>
      <c r="J405" s="849">
        <v>1</v>
      </c>
      <c r="K405" s="850">
        <v>943</v>
      </c>
    </row>
    <row r="406" spans="1:11" ht="14.4" customHeight="1" x14ac:dyDescent="0.3">
      <c r="A406" s="831" t="s">
        <v>577</v>
      </c>
      <c r="B406" s="832" t="s">
        <v>578</v>
      </c>
      <c r="C406" s="835" t="s">
        <v>2212</v>
      </c>
      <c r="D406" s="863" t="s">
        <v>2213</v>
      </c>
      <c r="E406" s="835" t="s">
        <v>2575</v>
      </c>
      <c r="F406" s="863" t="s">
        <v>2576</v>
      </c>
      <c r="G406" s="835" t="s">
        <v>2876</v>
      </c>
      <c r="H406" s="835" t="s">
        <v>2877</v>
      </c>
      <c r="I406" s="849">
        <v>1565.4200439453125</v>
      </c>
      <c r="J406" s="849">
        <v>1</v>
      </c>
      <c r="K406" s="850">
        <v>1565.4200439453125</v>
      </c>
    </row>
    <row r="407" spans="1:11" ht="14.4" customHeight="1" x14ac:dyDescent="0.3">
      <c r="A407" s="831" t="s">
        <v>577</v>
      </c>
      <c r="B407" s="832" t="s">
        <v>578</v>
      </c>
      <c r="C407" s="835" t="s">
        <v>2212</v>
      </c>
      <c r="D407" s="863" t="s">
        <v>2213</v>
      </c>
      <c r="E407" s="835" t="s">
        <v>2575</v>
      </c>
      <c r="F407" s="863" t="s">
        <v>2576</v>
      </c>
      <c r="G407" s="835" t="s">
        <v>2878</v>
      </c>
      <c r="H407" s="835" t="s">
        <v>2879</v>
      </c>
      <c r="I407" s="849">
        <v>8034.4501953125</v>
      </c>
      <c r="J407" s="849">
        <v>1</v>
      </c>
      <c r="K407" s="850">
        <v>8034.4501953125</v>
      </c>
    </row>
    <row r="408" spans="1:11" ht="14.4" customHeight="1" x14ac:dyDescent="0.3">
      <c r="A408" s="831" t="s">
        <v>577</v>
      </c>
      <c r="B408" s="832" t="s">
        <v>578</v>
      </c>
      <c r="C408" s="835" t="s">
        <v>2212</v>
      </c>
      <c r="D408" s="863" t="s">
        <v>2213</v>
      </c>
      <c r="E408" s="835" t="s">
        <v>2575</v>
      </c>
      <c r="F408" s="863" t="s">
        <v>2576</v>
      </c>
      <c r="G408" s="835" t="s">
        <v>2880</v>
      </c>
      <c r="H408" s="835" t="s">
        <v>2881</v>
      </c>
      <c r="I408" s="849">
        <v>8034.4501953125</v>
      </c>
      <c r="J408" s="849">
        <v>1</v>
      </c>
      <c r="K408" s="850">
        <v>8034.4501953125</v>
      </c>
    </row>
    <row r="409" spans="1:11" ht="14.4" customHeight="1" x14ac:dyDescent="0.3">
      <c r="A409" s="831" t="s">
        <v>577</v>
      </c>
      <c r="B409" s="832" t="s">
        <v>578</v>
      </c>
      <c r="C409" s="835" t="s">
        <v>2212</v>
      </c>
      <c r="D409" s="863" t="s">
        <v>2213</v>
      </c>
      <c r="E409" s="835" t="s">
        <v>2575</v>
      </c>
      <c r="F409" s="863" t="s">
        <v>2576</v>
      </c>
      <c r="G409" s="835" t="s">
        <v>2882</v>
      </c>
      <c r="H409" s="835" t="s">
        <v>2883</v>
      </c>
      <c r="I409" s="849">
        <v>19678.80078125</v>
      </c>
      <c r="J409" s="849">
        <v>1</v>
      </c>
      <c r="K409" s="850">
        <v>19678.80078125</v>
      </c>
    </row>
    <row r="410" spans="1:11" ht="14.4" customHeight="1" x14ac:dyDescent="0.3">
      <c r="A410" s="831" t="s">
        <v>577</v>
      </c>
      <c r="B410" s="832" t="s">
        <v>578</v>
      </c>
      <c r="C410" s="835" t="s">
        <v>2212</v>
      </c>
      <c r="D410" s="863" t="s">
        <v>2213</v>
      </c>
      <c r="E410" s="835" t="s">
        <v>2575</v>
      </c>
      <c r="F410" s="863" t="s">
        <v>2576</v>
      </c>
      <c r="G410" s="835" t="s">
        <v>2884</v>
      </c>
      <c r="H410" s="835" t="s">
        <v>2885</v>
      </c>
      <c r="I410" s="849">
        <v>8790.2001953125</v>
      </c>
      <c r="J410" s="849">
        <v>1</v>
      </c>
      <c r="K410" s="850">
        <v>8790.2001953125</v>
      </c>
    </row>
    <row r="411" spans="1:11" ht="14.4" customHeight="1" x14ac:dyDescent="0.3">
      <c r="A411" s="831" t="s">
        <v>577</v>
      </c>
      <c r="B411" s="832" t="s">
        <v>578</v>
      </c>
      <c r="C411" s="835" t="s">
        <v>2212</v>
      </c>
      <c r="D411" s="863" t="s">
        <v>2213</v>
      </c>
      <c r="E411" s="835" t="s">
        <v>2575</v>
      </c>
      <c r="F411" s="863" t="s">
        <v>2576</v>
      </c>
      <c r="G411" s="835" t="s">
        <v>2886</v>
      </c>
      <c r="H411" s="835" t="s">
        <v>2887</v>
      </c>
      <c r="I411" s="849">
        <v>7814.169921875</v>
      </c>
      <c r="J411" s="849">
        <v>1</v>
      </c>
      <c r="K411" s="850">
        <v>7814.169921875</v>
      </c>
    </row>
    <row r="412" spans="1:11" ht="14.4" customHeight="1" x14ac:dyDescent="0.3">
      <c r="A412" s="831" t="s">
        <v>577</v>
      </c>
      <c r="B412" s="832" t="s">
        <v>578</v>
      </c>
      <c r="C412" s="835" t="s">
        <v>2212</v>
      </c>
      <c r="D412" s="863" t="s">
        <v>2213</v>
      </c>
      <c r="E412" s="835" t="s">
        <v>2575</v>
      </c>
      <c r="F412" s="863" t="s">
        <v>2576</v>
      </c>
      <c r="G412" s="835" t="s">
        <v>2888</v>
      </c>
      <c r="H412" s="835" t="s">
        <v>2889</v>
      </c>
      <c r="I412" s="849">
        <v>7814.169921875</v>
      </c>
      <c r="J412" s="849">
        <v>1</v>
      </c>
      <c r="K412" s="850">
        <v>7814.169921875</v>
      </c>
    </row>
    <row r="413" spans="1:11" ht="14.4" customHeight="1" x14ac:dyDescent="0.3">
      <c r="A413" s="831" t="s">
        <v>577</v>
      </c>
      <c r="B413" s="832" t="s">
        <v>578</v>
      </c>
      <c r="C413" s="835" t="s">
        <v>2212</v>
      </c>
      <c r="D413" s="863" t="s">
        <v>2213</v>
      </c>
      <c r="E413" s="835" t="s">
        <v>2575</v>
      </c>
      <c r="F413" s="863" t="s">
        <v>2576</v>
      </c>
      <c r="G413" s="835" t="s">
        <v>2890</v>
      </c>
      <c r="H413" s="835" t="s">
        <v>2891</v>
      </c>
      <c r="I413" s="849">
        <v>7814.169921875</v>
      </c>
      <c r="J413" s="849">
        <v>1</v>
      </c>
      <c r="K413" s="850">
        <v>7814.169921875</v>
      </c>
    </row>
    <row r="414" spans="1:11" ht="14.4" customHeight="1" x14ac:dyDescent="0.3">
      <c r="A414" s="831" t="s">
        <v>577</v>
      </c>
      <c r="B414" s="832" t="s">
        <v>578</v>
      </c>
      <c r="C414" s="835" t="s">
        <v>2212</v>
      </c>
      <c r="D414" s="863" t="s">
        <v>2213</v>
      </c>
      <c r="E414" s="835" t="s">
        <v>2575</v>
      </c>
      <c r="F414" s="863" t="s">
        <v>2576</v>
      </c>
      <c r="G414" s="835" t="s">
        <v>2892</v>
      </c>
      <c r="H414" s="835" t="s">
        <v>2893</v>
      </c>
      <c r="I414" s="849">
        <v>7814.169921875</v>
      </c>
      <c r="J414" s="849">
        <v>1</v>
      </c>
      <c r="K414" s="850">
        <v>7814.169921875</v>
      </c>
    </row>
    <row r="415" spans="1:11" ht="14.4" customHeight="1" x14ac:dyDescent="0.3">
      <c r="A415" s="831" t="s">
        <v>577</v>
      </c>
      <c r="B415" s="832" t="s">
        <v>578</v>
      </c>
      <c r="C415" s="835" t="s">
        <v>2212</v>
      </c>
      <c r="D415" s="863" t="s">
        <v>2213</v>
      </c>
      <c r="E415" s="835" t="s">
        <v>2575</v>
      </c>
      <c r="F415" s="863" t="s">
        <v>2576</v>
      </c>
      <c r="G415" s="835" t="s">
        <v>2894</v>
      </c>
      <c r="H415" s="835" t="s">
        <v>2895</v>
      </c>
      <c r="I415" s="849">
        <v>7814.169921875</v>
      </c>
      <c r="J415" s="849">
        <v>1</v>
      </c>
      <c r="K415" s="850">
        <v>7814.169921875</v>
      </c>
    </row>
    <row r="416" spans="1:11" ht="14.4" customHeight="1" x14ac:dyDescent="0.3">
      <c r="A416" s="831" t="s">
        <v>577</v>
      </c>
      <c r="B416" s="832" t="s">
        <v>578</v>
      </c>
      <c r="C416" s="835" t="s">
        <v>2212</v>
      </c>
      <c r="D416" s="863" t="s">
        <v>2213</v>
      </c>
      <c r="E416" s="835" t="s">
        <v>2575</v>
      </c>
      <c r="F416" s="863" t="s">
        <v>2576</v>
      </c>
      <c r="G416" s="835" t="s">
        <v>2896</v>
      </c>
      <c r="H416" s="835" t="s">
        <v>2897</v>
      </c>
      <c r="I416" s="849">
        <v>8126.08984375</v>
      </c>
      <c r="J416" s="849">
        <v>1</v>
      </c>
      <c r="K416" s="850">
        <v>8126.08984375</v>
      </c>
    </row>
    <row r="417" spans="1:11" ht="14.4" customHeight="1" x14ac:dyDescent="0.3">
      <c r="A417" s="831" t="s">
        <v>577</v>
      </c>
      <c r="B417" s="832" t="s">
        <v>578</v>
      </c>
      <c r="C417" s="835" t="s">
        <v>2212</v>
      </c>
      <c r="D417" s="863" t="s">
        <v>2213</v>
      </c>
      <c r="E417" s="835" t="s">
        <v>2575</v>
      </c>
      <c r="F417" s="863" t="s">
        <v>2576</v>
      </c>
      <c r="G417" s="835" t="s">
        <v>2898</v>
      </c>
      <c r="H417" s="835" t="s">
        <v>2899</v>
      </c>
      <c r="I417" s="849">
        <v>8126.074951171875</v>
      </c>
      <c r="J417" s="849">
        <v>2</v>
      </c>
      <c r="K417" s="850">
        <v>16252.14990234375</v>
      </c>
    </row>
    <row r="418" spans="1:11" ht="14.4" customHeight="1" x14ac:dyDescent="0.3">
      <c r="A418" s="831" t="s">
        <v>577</v>
      </c>
      <c r="B418" s="832" t="s">
        <v>578</v>
      </c>
      <c r="C418" s="835" t="s">
        <v>2212</v>
      </c>
      <c r="D418" s="863" t="s">
        <v>2213</v>
      </c>
      <c r="E418" s="835" t="s">
        <v>2575</v>
      </c>
      <c r="F418" s="863" t="s">
        <v>2576</v>
      </c>
      <c r="G418" s="835" t="s">
        <v>2900</v>
      </c>
      <c r="H418" s="835" t="s">
        <v>2901</v>
      </c>
      <c r="I418" s="849">
        <v>8126.06982421875</v>
      </c>
      <c r="J418" s="849">
        <v>1</v>
      </c>
      <c r="K418" s="850">
        <v>8126.06982421875</v>
      </c>
    </row>
    <row r="419" spans="1:11" ht="14.4" customHeight="1" x14ac:dyDescent="0.3">
      <c r="A419" s="831" t="s">
        <v>577</v>
      </c>
      <c r="B419" s="832" t="s">
        <v>578</v>
      </c>
      <c r="C419" s="835" t="s">
        <v>2212</v>
      </c>
      <c r="D419" s="863" t="s">
        <v>2213</v>
      </c>
      <c r="E419" s="835" t="s">
        <v>2575</v>
      </c>
      <c r="F419" s="863" t="s">
        <v>2576</v>
      </c>
      <c r="G419" s="835" t="s">
        <v>2902</v>
      </c>
      <c r="H419" s="835" t="s">
        <v>2903</v>
      </c>
      <c r="I419" s="849">
        <v>8126.06982421875</v>
      </c>
      <c r="J419" s="849">
        <v>2</v>
      </c>
      <c r="K419" s="850">
        <v>16252.1396484375</v>
      </c>
    </row>
    <row r="420" spans="1:11" ht="14.4" customHeight="1" x14ac:dyDescent="0.3">
      <c r="A420" s="831" t="s">
        <v>577</v>
      </c>
      <c r="B420" s="832" t="s">
        <v>578</v>
      </c>
      <c r="C420" s="835" t="s">
        <v>2212</v>
      </c>
      <c r="D420" s="863" t="s">
        <v>2213</v>
      </c>
      <c r="E420" s="835" t="s">
        <v>2575</v>
      </c>
      <c r="F420" s="863" t="s">
        <v>2576</v>
      </c>
      <c r="G420" s="835" t="s">
        <v>2904</v>
      </c>
      <c r="H420" s="835" t="s">
        <v>2905</v>
      </c>
      <c r="I420" s="849">
        <v>8126.06982421875</v>
      </c>
      <c r="J420" s="849">
        <v>1</v>
      </c>
      <c r="K420" s="850">
        <v>8126.06982421875</v>
      </c>
    </row>
    <row r="421" spans="1:11" ht="14.4" customHeight="1" x14ac:dyDescent="0.3">
      <c r="A421" s="831" t="s">
        <v>577</v>
      </c>
      <c r="B421" s="832" t="s">
        <v>578</v>
      </c>
      <c r="C421" s="835" t="s">
        <v>2212</v>
      </c>
      <c r="D421" s="863" t="s">
        <v>2213</v>
      </c>
      <c r="E421" s="835" t="s">
        <v>2575</v>
      </c>
      <c r="F421" s="863" t="s">
        <v>2576</v>
      </c>
      <c r="G421" s="835" t="s">
        <v>2906</v>
      </c>
      <c r="H421" s="835" t="s">
        <v>2907</v>
      </c>
      <c r="I421" s="849">
        <v>8126.06982421875</v>
      </c>
      <c r="J421" s="849">
        <v>1</v>
      </c>
      <c r="K421" s="850">
        <v>8126.06982421875</v>
      </c>
    </row>
    <row r="422" spans="1:11" ht="14.4" customHeight="1" x14ac:dyDescent="0.3">
      <c r="A422" s="831" t="s">
        <v>577</v>
      </c>
      <c r="B422" s="832" t="s">
        <v>578</v>
      </c>
      <c r="C422" s="835" t="s">
        <v>2212</v>
      </c>
      <c r="D422" s="863" t="s">
        <v>2213</v>
      </c>
      <c r="E422" s="835" t="s">
        <v>2575</v>
      </c>
      <c r="F422" s="863" t="s">
        <v>2576</v>
      </c>
      <c r="G422" s="835" t="s">
        <v>2908</v>
      </c>
      <c r="H422" s="835" t="s">
        <v>2909</v>
      </c>
      <c r="I422" s="849">
        <v>7814.169921875</v>
      </c>
      <c r="J422" s="849">
        <v>1</v>
      </c>
      <c r="K422" s="850">
        <v>7814.169921875</v>
      </c>
    </row>
    <row r="423" spans="1:11" ht="14.4" customHeight="1" x14ac:dyDescent="0.3">
      <c r="A423" s="831" t="s">
        <v>577</v>
      </c>
      <c r="B423" s="832" t="s">
        <v>578</v>
      </c>
      <c r="C423" s="835" t="s">
        <v>2212</v>
      </c>
      <c r="D423" s="863" t="s">
        <v>2213</v>
      </c>
      <c r="E423" s="835" t="s">
        <v>2575</v>
      </c>
      <c r="F423" s="863" t="s">
        <v>2576</v>
      </c>
      <c r="G423" s="835" t="s">
        <v>2910</v>
      </c>
      <c r="H423" s="835" t="s">
        <v>2911</v>
      </c>
      <c r="I423" s="849">
        <v>527.8499755859375</v>
      </c>
      <c r="J423" s="849">
        <v>1</v>
      </c>
      <c r="K423" s="850">
        <v>527.8499755859375</v>
      </c>
    </row>
    <row r="424" spans="1:11" ht="14.4" customHeight="1" x14ac:dyDescent="0.3">
      <c r="A424" s="831" t="s">
        <v>577</v>
      </c>
      <c r="B424" s="832" t="s">
        <v>578</v>
      </c>
      <c r="C424" s="835" t="s">
        <v>2212</v>
      </c>
      <c r="D424" s="863" t="s">
        <v>2213</v>
      </c>
      <c r="E424" s="835" t="s">
        <v>2575</v>
      </c>
      <c r="F424" s="863" t="s">
        <v>2576</v>
      </c>
      <c r="G424" s="835" t="s">
        <v>2912</v>
      </c>
      <c r="H424" s="835" t="s">
        <v>2913</v>
      </c>
      <c r="I424" s="849">
        <v>527.8499755859375</v>
      </c>
      <c r="J424" s="849">
        <v>1</v>
      </c>
      <c r="K424" s="850">
        <v>527.8499755859375</v>
      </c>
    </row>
    <row r="425" spans="1:11" ht="14.4" customHeight="1" x14ac:dyDescent="0.3">
      <c r="A425" s="831" t="s">
        <v>577</v>
      </c>
      <c r="B425" s="832" t="s">
        <v>578</v>
      </c>
      <c r="C425" s="835" t="s">
        <v>2212</v>
      </c>
      <c r="D425" s="863" t="s">
        <v>2213</v>
      </c>
      <c r="E425" s="835" t="s">
        <v>2575</v>
      </c>
      <c r="F425" s="863" t="s">
        <v>2576</v>
      </c>
      <c r="G425" s="835" t="s">
        <v>2914</v>
      </c>
      <c r="H425" s="835" t="s">
        <v>2915</v>
      </c>
      <c r="I425" s="849">
        <v>527.8499755859375</v>
      </c>
      <c r="J425" s="849">
        <v>2</v>
      </c>
      <c r="K425" s="850">
        <v>1055.699951171875</v>
      </c>
    </row>
    <row r="426" spans="1:11" ht="14.4" customHeight="1" x14ac:dyDescent="0.3">
      <c r="A426" s="831" t="s">
        <v>577</v>
      </c>
      <c r="B426" s="832" t="s">
        <v>578</v>
      </c>
      <c r="C426" s="835" t="s">
        <v>2212</v>
      </c>
      <c r="D426" s="863" t="s">
        <v>2213</v>
      </c>
      <c r="E426" s="835" t="s">
        <v>2575</v>
      </c>
      <c r="F426" s="863" t="s">
        <v>2576</v>
      </c>
      <c r="G426" s="835" t="s">
        <v>2916</v>
      </c>
      <c r="H426" s="835" t="s">
        <v>2917</v>
      </c>
      <c r="I426" s="849">
        <v>527.8499755859375</v>
      </c>
      <c r="J426" s="849">
        <v>3</v>
      </c>
      <c r="K426" s="850">
        <v>1583.550048828125</v>
      </c>
    </row>
    <row r="427" spans="1:11" ht="14.4" customHeight="1" x14ac:dyDescent="0.3">
      <c r="A427" s="831" t="s">
        <v>577</v>
      </c>
      <c r="B427" s="832" t="s">
        <v>578</v>
      </c>
      <c r="C427" s="835" t="s">
        <v>2212</v>
      </c>
      <c r="D427" s="863" t="s">
        <v>2213</v>
      </c>
      <c r="E427" s="835" t="s">
        <v>2575</v>
      </c>
      <c r="F427" s="863" t="s">
        <v>2576</v>
      </c>
      <c r="G427" s="835" t="s">
        <v>2918</v>
      </c>
      <c r="H427" s="835" t="s">
        <v>2919</v>
      </c>
      <c r="I427" s="849">
        <v>7820</v>
      </c>
      <c r="J427" s="849">
        <v>1</v>
      </c>
      <c r="K427" s="850">
        <v>7820</v>
      </c>
    </row>
    <row r="428" spans="1:11" ht="14.4" customHeight="1" x14ac:dyDescent="0.3">
      <c r="A428" s="831" t="s">
        <v>577</v>
      </c>
      <c r="B428" s="832" t="s">
        <v>578</v>
      </c>
      <c r="C428" s="835" t="s">
        <v>2212</v>
      </c>
      <c r="D428" s="863" t="s">
        <v>2213</v>
      </c>
      <c r="E428" s="835" t="s">
        <v>2575</v>
      </c>
      <c r="F428" s="863" t="s">
        <v>2576</v>
      </c>
      <c r="G428" s="835" t="s">
        <v>2920</v>
      </c>
      <c r="H428" s="835" t="s">
        <v>2921</v>
      </c>
      <c r="I428" s="849">
        <v>7820</v>
      </c>
      <c r="J428" s="849">
        <v>2</v>
      </c>
      <c r="K428" s="850">
        <v>15640</v>
      </c>
    </row>
    <row r="429" spans="1:11" ht="14.4" customHeight="1" x14ac:dyDescent="0.3">
      <c r="A429" s="831" t="s">
        <v>577</v>
      </c>
      <c r="B429" s="832" t="s">
        <v>578</v>
      </c>
      <c r="C429" s="835" t="s">
        <v>2212</v>
      </c>
      <c r="D429" s="863" t="s">
        <v>2213</v>
      </c>
      <c r="E429" s="835" t="s">
        <v>2575</v>
      </c>
      <c r="F429" s="863" t="s">
        <v>2576</v>
      </c>
      <c r="G429" s="835" t="s">
        <v>2922</v>
      </c>
      <c r="H429" s="835" t="s">
        <v>2923</v>
      </c>
      <c r="I429" s="849">
        <v>4452.7998046875</v>
      </c>
      <c r="J429" s="849">
        <v>1</v>
      </c>
      <c r="K429" s="850">
        <v>4452.7998046875</v>
      </c>
    </row>
    <row r="430" spans="1:11" ht="14.4" customHeight="1" x14ac:dyDescent="0.3">
      <c r="A430" s="831" t="s">
        <v>577</v>
      </c>
      <c r="B430" s="832" t="s">
        <v>578</v>
      </c>
      <c r="C430" s="835" t="s">
        <v>2212</v>
      </c>
      <c r="D430" s="863" t="s">
        <v>2213</v>
      </c>
      <c r="E430" s="835" t="s">
        <v>2575</v>
      </c>
      <c r="F430" s="863" t="s">
        <v>2576</v>
      </c>
      <c r="G430" s="835" t="s">
        <v>2924</v>
      </c>
      <c r="H430" s="835" t="s">
        <v>2925</v>
      </c>
      <c r="I430" s="849">
        <v>6662.080078125</v>
      </c>
      <c r="J430" s="849">
        <v>1</v>
      </c>
      <c r="K430" s="850">
        <v>6662.080078125</v>
      </c>
    </row>
    <row r="431" spans="1:11" ht="14.4" customHeight="1" x14ac:dyDescent="0.3">
      <c r="A431" s="831" t="s">
        <v>577</v>
      </c>
      <c r="B431" s="832" t="s">
        <v>578</v>
      </c>
      <c r="C431" s="835" t="s">
        <v>2212</v>
      </c>
      <c r="D431" s="863" t="s">
        <v>2213</v>
      </c>
      <c r="E431" s="835" t="s">
        <v>2575</v>
      </c>
      <c r="F431" s="863" t="s">
        <v>2576</v>
      </c>
      <c r="G431" s="835" t="s">
        <v>2926</v>
      </c>
      <c r="H431" s="835" t="s">
        <v>2927</v>
      </c>
      <c r="I431" s="849">
        <v>6312.7184709821431</v>
      </c>
      <c r="J431" s="849">
        <v>6</v>
      </c>
      <c r="K431" s="850">
        <v>44189.019296875224</v>
      </c>
    </row>
    <row r="432" spans="1:11" ht="14.4" customHeight="1" x14ac:dyDescent="0.3">
      <c r="A432" s="831" t="s">
        <v>577</v>
      </c>
      <c r="B432" s="832" t="s">
        <v>578</v>
      </c>
      <c r="C432" s="835" t="s">
        <v>2212</v>
      </c>
      <c r="D432" s="863" t="s">
        <v>2213</v>
      </c>
      <c r="E432" s="835" t="s">
        <v>2575</v>
      </c>
      <c r="F432" s="863" t="s">
        <v>2576</v>
      </c>
      <c r="G432" s="835" t="s">
        <v>2928</v>
      </c>
      <c r="H432" s="835" t="s">
        <v>2929</v>
      </c>
      <c r="I432" s="849">
        <v>7364.83740234375</v>
      </c>
      <c r="J432" s="849">
        <v>4</v>
      </c>
      <c r="K432" s="850">
        <v>29459.349609375</v>
      </c>
    </row>
    <row r="433" spans="1:11" ht="14.4" customHeight="1" x14ac:dyDescent="0.3">
      <c r="A433" s="831" t="s">
        <v>577</v>
      </c>
      <c r="B433" s="832" t="s">
        <v>578</v>
      </c>
      <c r="C433" s="835" t="s">
        <v>2212</v>
      </c>
      <c r="D433" s="863" t="s">
        <v>2213</v>
      </c>
      <c r="E433" s="835" t="s">
        <v>2575</v>
      </c>
      <c r="F433" s="863" t="s">
        <v>2576</v>
      </c>
      <c r="G433" s="835" t="s">
        <v>2930</v>
      </c>
      <c r="H433" s="835" t="s">
        <v>2931</v>
      </c>
      <c r="I433" s="849">
        <v>7364.8349609375</v>
      </c>
      <c r="J433" s="849">
        <v>2</v>
      </c>
      <c r="K433" s="850">
        <v>14729.669921875</v>
      </c>
    </row>
    <row r="434" spans="1:11" ht="14.4" customHeight="1" x14ac:dyDescent="0.3">
      <c r="A434" s="831" t="s">
        <v>577</v>
      </c>
      <c r="B434" s="832" t="s">
        <v>578</v>
      </c>
      <c r="C434" s="835" t="s">
        <v>2212</v>
      </c>
      <c r="D434" s="863" t="s">
        <v>2213</v>
      </c>
      <c r="E434" s="835" t="s">
        <v>2575</v>
      </c>
      <c r="F434" s="863" t="s">
        <v>2576</v>
      </c>
      <c r="G434" s="835" t="s">
        <v>2932</v>
      </c>
      <c r="H434" s="835" t="s">
        <v>2933</v>
      </c>
      <c r="I434" s="849">
        <v>9660</v>
      </c>
      <c r="J434" s="849">
        <v>1</v>
      </c>
      <c r="K434" s="850">
        <v>9660</v>
      </c>
    </row>
    <row r="435" spans="1:11" ht="14.4" customHeight="1" x14ac:dyDescent="0.3">
      <c r="A435" s="831" t="s">
        <v>577</v>
      </c>
      <c r="B435" s="832" t="s">
        <v>578</v>
      </c>
      <c r="C435" s="835" t="s">
        <v>2212</v>
      </c>
      <c r="D435" s="863" t="s">
        <v>2213</v>
      </c>
      <c r="E435" s="835" t="s">
        <v>2575</v>
      </c>
      <c r="F435" s="863" t="s">
        <v>2576</v>
      </c>
      <c r="G435" s="835" t="s">
        <v>2934</v>
      </c>
      <c r="H435" s="835" t="s">
        <v>2935</v>
      </c>
      <c r="I435" s="849">
        <v>9660</v>
      </c>
      <c r="J435" s="849">
        <v>1</v>
      </c>
      <c r="K435" s="850">
        <v>9660</v>
      </c>
    </row>
    <row r="436" spans="1:11" ht="14.4" customHeight="1" x14ac:dyDescent="0.3">
      <c r="A436" s="831" t="s">
        <v>577</v>
      </c>
      <c r="B436" s="832" t="s">
        <v>578</v>
      </c>
      <c r="C436" s="835" t="s">
        <v>2212</v>
      </c>
      <c r="D436" s="863" t="s">
        <v>2213</v>
      </c>
      <c r="E436" s="835" t="s">
        <v>2575</v>
      </c>
      <c r="F436" s="863" t="s">
        <v>2576</v>
      </c>
      <c r="G436" s="835" t="s">
        <v>2936</v>
      </c>
      <c r="H436" s="835" t="s">
        <v>2937</v>
      </c>
      <c r="I436" s="849">
        <v>9660</v>
      </c>
      <c r="J436" s="849">
        <v>2</v>
      </c>
      <c r="K436" s="850">
        <v>19320</v>
      </c>
    </row>
    <row r="437" spans="1:11" ht="14.4" customHeight="1" x14ac:dyDescent="0.3">
      <c r="A437" s="831" t="s">
        <v>577</v>
      </c>
      <c r="B437" s="832" t="s">
        <v>578</v>
      </c>
      <c r="C437" s="835" t="s">
        <v>2212</v>
      </c>
      <c r="D437" s="863" t="s">
        <v>2213</v>
      </c>
      <c r="E437" s="835" t="s">
        <v>2575</v>
      </c>
      <c r="F437" s="863" t="s">
        <v>2576</v>
      </c>
      <c r="G437" s="835" t="s">
        <v>2938</v>
      </c>
      <c r="H437" s="835" t="s">
        <v>2939</v>
      </c>
      <c r="I437" s="849">
        <v>9154</v>
      </c>
      <c r="J437" s="849">
        <v>1</v>
      </c>
      <c r="K437" s="850">
        <v>9154</v>
      </c>
    </row>
    <row r="438" spans="1:11" ht="14.4" customHeight="1" x14ac:dyDescent="0.3">
      <c r="A438" s="831" t="s">
        <v>577</v>
      </c>
      <c r="B438" s="832" t="s">
        <v>578</v>
      </c>
      <c r="C438" s="835" t="s">
        <v>2212</v>
      </c>
      <c r="D438" s="863" t="s">
        <v>2213</v>
      </c>
      <c r="E438" s="835" t="s">
        <v>2575</v>
      </c>
      <c r="F438" s="863" t="s">
        <v>2576</v>
      </c>
      <c r="G438" s="835" t="s">
        <v>2940</v>
      </c>
      <c r="H438" s="835" t="s">
        <v>2941</v>
      </c>
      <c r="I438" s="849">
        <v>9660</v>
      </c>
      <c r="J438" s="849">
        <v>1</v>
      </c>
      <c r="K438" s="850">
        <v>9660</v>
      </c>
    </row>
    <row r="439" spans="1:11" ht="14.4" customHeight="1" x14ac:dyDescent="0.3">
      <c r="A439" s="831" t="s">
        <v>577</v>
      </c>
      <c r="B439" s="832" t="s">
        <v>578</v>
      </c>
      <c r="C439" s="835" t="s">
        <v>2212</v>
      </c>
      <c r="D439" s="863" t="s">
        <v>2213</v>
      </c>
      <c r="E439" s="835" t="s">
        <v>2575</v>
      </c>
      <c r="F439" s="863" t="s">
        <v>2576</v>
      </c>
      <c r="G439" s="835" t="s">
        <v>2942</v>
      </c>
      <c r="H439" s="835" t="s">
        <v>2943</v>
      </c>
      <c r="I439" s="849">
        <v>9154</v>
      </c>
      <c r="J439" s="849">
        <v>2</v>
      </c>
      <c r="K439" s="850">
        <v>18308</v>
      </c>
    </row>
    <row r="440" spans="1:11" ht="14.4" customHeight="1" x14ac:dyDescent="0.3">
      <c r="A440" s="831" t="s">
        <v>577</v>
      </c>
      <c r="B440" s="832" t="s">
        <v>578</v>
      </c>
      <c r="C440" s="835" t="s">
        <v>2212</v>
      </c>
      <c r="D440" s="863" t="s">
        <v>2213</v>
      </c>
      <c r="E440" s="835" t="s">
        <v>2575</v>
      </c>
      <c r="F440" s="863" t="s">
        <v>2576</v>
      </c>
      <c r="G440" s="835" t="s">
        <v>2944</v>
      </c>
      <c r="H440" s="835" t="s">
        <v>2945</v>
      </c>
      <c r="I440" s="849">
        <v>9154</v>
      </c>
      <c r="J440" s="849">
        <v>3</v>
      </c>
      <c r="K440" s="850">
        <v>27462</v>
      </c>
    </row>
    <row r="441" spans="1:11" ht="14.4" customHeight="1" x14ac:dyDescent="0.3">
      <c r="A441" s="831" t="s">
        <v>577</v>
      </c>
      <c r="B441" s="832" t="s">
        <v>578</v>
      </c>
      <c r="C441" s="835" t="s">
        <v>2212</v>
      </c>
      <c r="D441" s="863" t="s">
        <v>2213</v>
      </c>
      <c r="E441" s="835" t="s">
        <v>2575</v>
      </c>
      <c r="F441" s="863" t="s">
        <v>2576</v>
      </c>
      <c r="G441" s="835" t="s">
        <v>2946</v>
      </c>
      <c r="H441" s="835" t="s">
        <v>2947</v>
      </c>
      <c r="I441" s="849">
        <v>527.8499755859375</v>
      </c>
      <c r="J441" s="849">
        <v>3</v>
      </c>
      <c r="K441" s="850">
        <v>1583.5499267578125</v>
      </c>
    </row>
    <row r="442" spans="1:11" ht="14.4" customHeight="1" x14ac:dyDescent="0.3">
      <c r="A442" s="831" t="s">
        <v>577</v>
      </c>
      <c r="B442" s="832" t="s">
        <v>578</v>
      </c>
      <c r="C442" s="835" t="s">
        <v>2212</v>
      </c>
      <c r="D442" s="863" t="s">
        <v>2213</v>
      </c>
      <c r="E442" s="835" t="s">
        <v>2575</v>
      </c>
      <c r="F442" s="863" t="s">
        <v>2576</v>
      </c>
      <c r="G442" s="835" t="s">
        <v>2948</v>
      </c>
      <c r="H442" s="835" t="s">
        <v>2949</v>
      </c>
      <c r="I442" s="849">
        <v>527.8499755859375</v>
      </c>
      <c r="J442" s="849">
        <v>10</v>
      </c>
      <c r="K442" s="850">
        <v>5278.499755859375</v>
      </c>
    </row>
    <row r="443" spans="1:11" ht="14.4" customHeight="1" x14ac:dyDescent="0.3">
      <c r="A443" s="831" t="s">
        <v>577</v>
      </c>
      <c r="B443" s="832" t="s">
        <v>578</v>
      </c>
      <c r="C443" s="835" t="s">
        <v>2212</v>
      </c>
      <c r="D443" s="863" t="s">
        <v>2213</v>
      </c>
      <c r="E443" s="835" t="s">
        <v>2575</v>
      </c>
      <c r="F443" s="863" t="s">
        <v>2576</v>
      </c>
      <c r="G443" s="835" t="s">
        <v>2950</v>
      </c>
      <c r="H443" s="835" t="s">
        <v>2951</v>
      </c>
      <c r="I443" s="849">
        <v>527.8499755859375</v>
      </c>
      <c r="J443" s="849">
        <v>22</v>
      </c>
      <c r="K443" s="850">
        <v>11612.69970703125</v>
      </c>
    </row>
    <row r="444" spans="1:11" ht="14.4" customHeight="1" x14ac:dyDescent="0.3">
      <c r="A444" s="831" t="s">
        <v>577</v>
      </c>
      <c r="B444" s="832" t="s">
        <v>578</v>
      </c>
      <c r="C444" s="835" t="s">
        <v>2212</v>
      </c>
      <c r="D444" s="863" t="s">
        <v>2213</v>
      </c>
      <c r="E444" s="835" t="s">
        <v>2575</v>
      </c>
      <c r="F444" s="863" t="s">
        <v>2576</v>
      </c>
      <c r="G444" s="835" t="s">
        <v>2952</v>
      </c>
      <c r="H444" s="835" t="s">
        <v>2953</v>
      </c>
      <c r="I444" s="849">
        <v>527.8499755859375</v>
      </c>
      <c r="J444" s="849">
        <v>24</v>
      </c>
      <c r="K444" s="850">
        <v>12668.399658203125</v>
      </c>
    </row>
    <row r="445" spans="1:11" ht="14.4" customHeight="1" x14ac:dyDescent="0.3">
      <c r="A445" s="831" t="s">
        <v>577</v>
      </c>
      <c r="B445" s="832" t="s">
        <v>578</v>
      </c>
      <c r="C445" s="835" t="s">
        <v>2212</v>
      </c>
      <c r="D445" s="863" t="s">
        <v>2213</v>
      </c>
      <c r="E445" s="835" t="s">
        <v>2575</v>
      </c>
      <c r="F445" s="863" t="s">
        <v>2576</v>
      </c>
      <c r="G445" s="835" t="s">
        <v>2954</v>
      </c>
      <c r="H445" s="835" t="s">
        <v>2955</v>
      </c>
      <c r="I445" s="849">
        <v>527.8499755859375</v>
      </c>
      <c r="J445" s="849">
        <v>13</v>
      </c>
      <c r="K445" s="850">
        <v>6862.0499267578125</v>
      </c>
    </row>
    <row r="446" spans="1:11" ht="14.4" customHeight="1" x14ac:dyDescent="0.3">
      <c r="A446" s="831" t="s">
        <v>577</v>
      </c>
      <c r="B446" s="832" t="s">
        <v>578</v>
      </c>
      <c r="C446" s="835" t="s">
        <v>2212</v>
      </c>
      <c r="D446" s="863" t="s">
        <v>2213</v>
      </c>
      <c r="E446" s="835" t="s">
        <v>2575</v>
      </c>
      <c r="F446" s="863" t="s">
        <v>2576</v>
      </c>
      <c r="G446" s="835" t="s">
        <v>2956</v>
      </c>
      <c r="H446" s="835" t="s">
        <v>2957</v>
      </c>
      <c r="I446" s="849">
        <v>527.8499755859375</v>
      </c>
      <c r="J446" s="849">
        <v>5</v>
      </c>
      <c r="K446" s="850">
        <v>2639.2498779296875</v>
      </c>
    </row>
    <row r="447" spans="1:11" ht="14.4" customHeight="1" x14ac:dyDescent="0.3">
      <c r="A447" s="831" t="s">
        <v>577</v>
      </c>
      <c r="B447" s="832" t="s">
        <v>578</v>
      </c>
      <c r="C447" s="835" t="s">
        <v>2212</v>
      </c>
      <c r="D447" s="863" t="s">
        <v>2213</v>
      </c>
      <c r="E447" s="835" t="s">
        <v>2575</v>
      </c>
      <c r="F447" s="863" t="s">
        <v>2576</v>
      </c>
      <c r="G447" s="835" t="s">
        <v>2958</v>
      </c>
      <c r="H447" s="835" t="s">
        <v>2959</v>
      </c>
      <c r="I447" s="849">
        <v>527.8499755859375</v>
      </c>
      <c r="J447" s="849">
        <v>3</v>
      </c>
      <c r="K447" s="850">
        <v>1583.550048828125</v>
      </c>
    </row>
    <row r="448" spans="1:11" ht="14.4" customHeight="1" x14ac:dyDescent="0.3">
      <c r="A448" s="831" t="s">
        <v>577</v>
      </c>
      <c r="B448" s="832" t="s">
        <v>578</v>
      </c>
      <c r="C448" s="835" t="s">
        <v>2212</v>
      </c>
      <c r="D448" s="863" t="s">
        <v>2213</v>
      </c>
      <c r="E448" s="835" t="s">
        <v>2575</v>
      </c>
      <c r="F448" s="863" t="s">
        <v>2576</v>
      </c>
      <c r="G448" s="835" t="s">
        <v>2960</v>
      </c>
      <c r="H448" s="835" t="s">
        <v>2961</v>
      </c>
      <c r="I448" s="849">
        <v>5442.9501953125</v>
      </c>
      <c r="J448" s="849">
        <v>1</v>
      </c>
      <c r="K448" s="850">
        <v>5442.9501953125</v>
      </c>
    </row>
    <row r="449" spans="1:11" ht="14.4" customHeight="1" x14ac:dyDescent="0.3">
      <c r="A449" s="831" t="s">
        <v>577</v>
      </c>
      <c r="B449" s="832" t="s">
        <v>578</v>
      </c>
      <c r="C449" s="835" t="s">
        <v>2212</v>
      </c>
      <c r="D449" s="863" t="s">
        <v>2213</v>
      </c>
      <c r="E449" s="835" t="s">
        <v>2575</v>
      </c>
      <c r="F449" s="863" t="s">
        <v>2576</v>
      </c>
      <c r="G449" s="835" t="s">
        <v>2962</v>
      </c>
      <c r="H449" s="835" t="s">
        <v>2963</v>
      </c>
      <c r="I449" s="849">
        <v>4452.7998046875</v>
      </c>
      <c r="J449" s="849">
        <v>1</v>
      </c>
      <c r="K449" s="850">
        <v>4452.7998046875</v>
      </c>
    </row>
    <row r="450" spans="1:11" ht="14.4" customHeight="1" x14ac:dyDescent="0.3">
      <c r="A450" s="831" t="s">
        <v>577</v>
      </c>
      <c r="B450" s="832" t="s">
        <v>578</v>
      </c>
      <c r="C450" s="835" t="s">
        <v>2212</v>
      </c>
      <c r="D450" s="863" t="s">
        <v>2213</v>
      </c>
      <c r="E450" s="835" t="s">
        <v>2575</v>
      </c>
      <c r="F450" s="863" t="s">
        <v>2576</v>
      </c>
      <c r="G450" s="835" t="s">
        <v>2964</v>
      </c>
      <c r="H450" s="835" t="s">
        <v>2965</v>
      </c>
      <c r="I450" s="849">
        <v>4452.7998046875</v>
      </c>
      <c r="J450" s="849">
        <v>1</v>
      </c>
      <c r="K450" s="850">
        <v>4452.7998046875</v>
      </c>
    </row>
    <row r="451" spans="1:11" ht="14.4" customHeight="1" x14ac:dyDescent="0.3">
      <c r="A451" s="831" t="s">
        <v>577</v>
      </c>
      <c r="B451" s="832" t="s">
        <v>578</v>
      </c>
      <c r="C451" s="835" t="s">
        <v>2212</v>
      </c>
      <c r="D451" s="863" t="s">
        <v>2213</v>
      </c>
      <c r="E451" s="835" t="s">
        <v>2575</v>
      </c>
      <c r="F451" s="863" t="s">
        <v>2576</v>
      </c>
      <c r="G451" s="835" t="s">
        <v>2966</v>
      </c>
      <c r="H451" s="835" t="s">
        <v>2967</v>
      </c>
      <c r="I451" s="849">
        <v>4452.7998046875</v>
      </c>
      <c r="J451" s="849">
        <v>1</v>
      </c>
      <c r="K451" s="850">
        <v>4452.7998046875</v>
      </c>
    </row>
    <row r="452" spans="1:11" ht="14.4" customHeight="1" x14ac:dyDescent="0.3">
      <c r="A452" s="831" t="s">
        <v>577</v>
      </c>
      <c r="B452" s="832" t="s">
        <v>578</v>
      </c>
      <c r="C452" s="835" t="s">
        <v>2212</v>
      </c>
      <c r="D452" s="863" t="s">
        <v>2213</v>
      </c>
      <c r="E452" s="835" t="s">
        <v>2575</v>
      </c>
      <c r="F452" s="863" t="s">
        <v>2576</v>
      </c>
      <c r="G452" s="835" t="s">
        <v>2968</v>
      </c>
      <c r="H452" s="835" t="s">
        <v>2969</v>
      </c>
      <c r="I452" s="849">
        <v>4452.7998046875</v>
      </c>
      <c r="J452" s="849">
        <v>5</v>
      </c>
      <c r="K452" s="850">
        <v>22263.9990234375</v>
      </c>
    </row>
    <row r="453" spans="1:11" ht="14.4" customHeight="1" x14ac:dyDescent="0.3">
      <c r="A453" s="831" t="s">
        <v>577</v>
      </c>
      <c r="B453" s="832" t="s">
        <v>578</v>
      </c>
      <c r="C453" s="835" t="s">
        <v>2212</v>
      </c>
      <c r="D453" s="863" t="s">
        <v>2213</v>
      </c>
      <c r="E453" s="835" t="s">
        <v>2575</v>
      </c>
      <c r="F453" s="863" t="s">
        <v>2576</v>
      </c>
      <c r="G453" s="835" t="s">
        <v>2970</v>
      </c>
      <c r="H453" s="835" t="s">
        <v>2971</v>
      </c>
      <c r="I453" s="849">
        <v>4452.7998046875</v>
      </c>
      <c r="J453" s="849">
        <v>1</v>
      </c>
      <c r="K453" s="850">
        <v>4452.7998046875</v>
      </c>
    </row>
    <row r="454" spans="1:11" ht="14.4" customHeight="1" x14ac:dyDescent="0.3">
      <c r="A454" s="831" t="s">
        <v>577</v>
      </c>
      <c r="B454" s="832" t="s">
        <v>578</v>
      </c>
      <c r="C454" s="835" t="s">
        <v>2212</v>
      </c>
      <c r="D454" s="863" t="s">
        <v>2213</v>
      </c>
      <c r="E454" s="835" t="s">
        <v>2575</v>
      </c>
      <c r="F454" s="863" t="s">
        <v>2576</v>
      </c>
      <c r="G454" s="835" t="s">
        <v>2972</v>
      </c>
      <c r="H454" s="835" t="s">
        <v>2973</v>
      </c>
      <c r="I454" s="849">
        <v>8717</v>
      </c>
      <c r="J454" s="849">
        <v>1</v>
      </c>
      <c r="K454" s="850">
        <v>8717</v>
      </c>
    </row>
    <row r="455" spans="1:11" ht="14.4" customHeight="1" x14ac:dyDescent="0.3">
      <c r="A455" s="831" t="s">
        <v>577</v>
      </c>
      <c r="B455" s="832" t="s">
        <v>578</v>
      </c>
      <c r="C455" s="835" t="s">
        <v>2212</v>
      </c>
      <c r="D455" s="863" t="s">
        <v>2213</v>
      </c>
      <c r="E455" s="835" t="s">
        <v>2575</v>
      </c>
      <c r="F455" s="863" t="s">
        <v>2576</v>
      </c>
      <c r="G455" s="835" t="s">
        <v>2974</v>
      </c>
      <c r="H455" s="835" t="s">
        <v>2975</v>
      </c>
      <c r="I455" s="849">
        <v>8717</v>
      </c>
      <c r="J455" s="849">
        <v>3</v>
      </c>
      <c r="K455" s="850">
        <v>26151</v>
      </c>
    </row>
    <row r="456" spans="1:11" ht="14.4" customHeight="1" x14ac:dyDescent="0.3">
      <c r="A456" s="831" t="s">
        <v>577</v>
      </c>
      <c r="B456" s="832" t="s">
        <v>578</v>
      </c>
      <c r="C456" s="835" t="s">
        <v>2212</v>
      </c>
      <c r="D456" s="863" t="s">
        <v>2213</v>
      </c>
      <c r="E456" s="835" t="s">
        <v>2575</v>
      </c>
      <c r="F456" s="863" t="s">
        <v>2576</v>
      </c>
      <c r="G456" s="835" t="s">
        <v>2976</v>
      </c>
      <c r="H456" s="835" t="s">
        <v>2977</v>
      </c>
      <c r="I456" s="849">
        <v>8717</v>
      </c>
      <c r="J456" s="849">
        <v>1</v>
      </c>
      <c r="K456" s="850">
        <v>8717</v>
      </c>
    </row>
    <row r="457" spans="1:11" ht="14.4" customHeight="1" x14ac:dyDescent="0.3">
      <c r="A457" s="831" t="s">
        <v>577</v>
      </c>
      <c r="B457" s="832" t="s">
        <v>578</v>
      </c>
      <c r="C457" s="835" t="s">
        <v>2212</v>
      </c>
      <c r="D457" s="863" t="s">
        <v>2213</v>
      </c>
      <c r="E457" s="835" t="s">
        <v>2575</v>
      </c>
      <c r="F457" s="863" t="s">
        <v>2576</v>
      </c>
      <c r="G457" s="835" t="s">
        <v>2978</v>
      </c>
      <c r="H457" s="835" t="s">
        <v>2979</v>
      </c>
      <c r="I457" s="849">
        <v>8717</v>
      </c>
      <c r="J457" s="849">
        <v>1</v>
      </c>
      <c r="K457" s="850">
        <v>8717</v>
      </c>
    </row>
    <row r="458" spans="1:11" ht="14.4" customHeight="1" x14ac:dyDescent="0.3">
      <c r="A458" s="831" t="s">
        <v>577</v>
      </c>
      <c r="B458" s="832" t="s">
        <v>578</v>
      </c>
      <c r="C458" s="835" t="s">
        <v>2212</v>
      </c>
      <c r="D458" s="863" t="s">
        <v>2213</v>
      </c>
      <c r="E458" s="835" t="s">
        <v>2575</v>
      </c>
      <c r="F458" s="863" t="s">
        <v>2576</v>
      </c>
      <c r="G458" s="835" t="s">
        <v>2980</v>
      </c>
      <c r="H458" s="835" t="s">
        <v>2981</v>
      </c>
      <c r="I458" s="849">
        <v>15525</v>
      </c>
      <c r="J458" s="849">
        <v>1</v>
      </c>
      <c r="K458" s="850">
        <v>15525</v>
      </c>
    </row>
    <row r="459" spans="1:11" ht="14.4" customHeight="1" x14ac:dyDescent="0.3">
      <c r="A459" s="831" t="s">
        <v>577</v>
      </c>
      <c r="B459" s="832" t="s">
        <v>578</v>
      </c>
      <c r="C459" s="835" t="s">
        <v>2212</v>
      </c>
      <c r="D459" s="863" t="s">
        <v>2213</v>
      </c>
      <c r="E459" s="835" t="s">
        <v>2575</v>
      </c>
      <c r="F459" s="863" t="s">
        <v>2576</v>
      </c>
      <c r="G459" s="835" t="s">
        <v>2982</v>
      </c>
      <c r="H459" s="835" t="s">
        <v>2983</v>
      </c>
      <c r="I459" s="849">
        <v>15525</v>
      </c>
      <c r="J459" s="849">
        <v>1</v>
      </c>
      <c r="K459" s="850">
        <v>15525</v>
      </c>
    </row>
    <row r="460" spans="1:11" ht="14.4" customHeight="1" x14ac:dyDescent="0.3">
      <c r="A460" s="831" t="s">
        <v>577</v>
      </c>
      <c r="B460" s="832" t="s">
        <v>578</v>
      </c>
      <c r="C460" s="835" t="s">
        <v>2212</v>
      </c>
      <c r="D460" s="863" t="s">
        <v>2213</v>
      </c>
      <c r="E460" s="835" t="s">
        <v>2575</v>
      </c>
      <c r="F460" s="863" t="s">
        <v>2576</v>
      </c>
      <c r="G460" s="835" t="s">
        <v>2984</v>
      </c>
      <c r="H460" s="835" t="s">
        <v>2985</v>
      </c>
      <c r="I460" s="849">
        <v>11408</v>
      </c>
      <c r="J460" s="849">
        <v>1</v>
      </c>
      <c r="K460" s="850">
        <v>11408</v>
      </c>
    </row>
    <row r="461" spans="1:11" ht="14.4" customHeight="1" x14ac:dyDescent="0.3">
      <c r="A461" s="831" t="s">
        <v>577</v>
      </c>
      <c r="B461" s="832" t="s">
        <v>578</v>
      </c>
      <c r="C461" s="835" t="s">
        <v>2212</v>
      </c>
      <c r="D461" s="863" t="s">
        <v>2213</v>
      </c>
      <c r="E461" s="835" t="s">
        <v>2575</v>
      </c>
      <c r="F461" s="863" t="s">
        <v>2576</v>
      </c>
      <c r="G461" s="835" t="s">
        <v>2986</v>
      </c>
      <c r="H461" s="835" t="s">
        <v>2987</v>
      </c>
      <c r="I461" s="849">
        <v>11408</v>
      </c>
      <c r="J461" s="849">
        <v>1</v>
      </c>
      <c r="K461" s="850">
        <v>11408</v>
      </c>
    </row>
    <row r="462" spans="1:11" ht="14.4" customHeight="1" x14ac:dyDescent="0.3">
      <c r="A462" s="831" t="s">
        <v>577</v>
      </c>
      <c r="B462" s="832" t="s">
        <v>578</v>
      </c>
      <c r="C462" s="835" t="s">
        <v>2212</v>
      </c>
      <c r="D462" s="863" t="s">
        <v>2213</v>
      </c>
      <c r="E462" s="835" t="s">
        <v>2575</v>
      </c>
      <c r="F462" s="863" t="s">
        <v>2576</v>
      </c>
      <c r="G462" s="835" t="s">
        <v>2988</v>
      </c>
      <c r="H462" s="835" t="s">
        <v>2989</v>
      </c>
      <c r="I462" s="849">
        <v>11408</v>
      </c>
      <c r="J462" s="849">
        <v>3</v>
      </c>
      <c r="K462" s="850">
        <v>34224</v>
      </c>
    </row>
    <row r="463" spans="1:11" ht="14.4" customHeight="1" x14ac:dyDescent="0.3">
      <c r="A463" s="831" t="s">
        <v>577</v>
      </c>
      <c r="B463" s="832" t="s">
        <v>578</v>
      </c>
      <c r="C463" s="835" t="s">
        <v>2212</v>
      </c>
      <c r="D463" s="863" t="s">
        <v>2213</v>
      </c>
      <c r="E463" s="835" t="s">
        <v>2575</v>
      </c>
      <c r="F463" s="863" t="s">
        <v>2576</v>
      </c>
      <c r="G463" s="835" t="s">
        <v>2990</v>
      </c>
      <c r="H463" s="835" t="s">
        <v>2991</v>
      </c>
      <c r="I463" s="849">
        <v>8454</v>
      </c>
      <c r="J463" s="849">
        <v>1</v>
      </c>
      <c r="K463" s="850">
        <v>8454</v>
      </c>
    </row>
    <row r="464" spans="1:11" ht="14.4" customHeight="1" x14ac:dyDescent="0.3">
      <c r="A464" s="831" t="s">
        <v>577</v>
      </c>
      <c r="B464" s="832" t="s">
        <v>578</v>
      </c>
      <c r="C464" s="835" t="s">
        <v>2212</v>
      </c>
      <c r="D464" s="863" t="s">
        <v>2213</v>
      </c>
      <c r="E464" s="835" t="s">
        <v>2575</v>
      </c>
      <c r="F464" s="863" t="s">
        <v>2576</v>
      </c>
      <c r="G464" s="835" t="s">
        <v>2992</v>
      </c>
      <c r="H464" s="835" t="s">
        <v>2993</v>
      </c>
      <c r="I464" s="849">
        <v>1071.800048828125</v>
      </c>
      <c r="J464" s="849">
        <v>2</v>
      </c>
      <c r="K464" s="850">
        <v>2143.60009765625</v>
      </c>
    </row>
    <row r="465" spans="1:11" ht="14.4" customHeight="1" x14ac:dyDescent="0.3">
      <c r="A465" s="831" t="s">
        <v>577</v>
      </c>
      <c r="B465" s="832" t="s">
        <v>578</v>
      </c>
      <c r="C465" s="835" t="s">
        <v>2212</v>
      </c>
      <c r="D465" s="863" t="s">
        <v>2213</v>
      </c>
      <c r="E465" s="835" t="s">
        <v>2575</v>
      </c>
      <c r="F465" s="863" t="s">
        <v>2576</v>
      </c>
      <c r="G465" s="835" t="s">
        <v>2994</v>
      </c>
      <c r="H465" s="835" t="s">
        <v>2995</v>
      </c>
      <c r="I465" s="849">
        <v>1071.800048828125</v>
      </c>
      <c r="J465" s="849">
        <v>2</v>
      </c>
      <c r="K465" s="850">
        <v>2143.60009765625</v>
      </c>
    </row>
    <row r="466" spans="1:11" ht="14.4" customHeight="1" x14ac:dyDescent="0.3">
      <c r="A466" s="831" t="s">
        <v>577</v>
      </c>
      <c r="B466" s="832" t="s">
        <v>578</v>
      </c>
      <c r="C466" s="835" t="s">
        <v>2212</v>
      </c>
      <c r="D466" s="863" t="s">
        <v>2213</v>
      </c>
      <c r="E466" s="835" t="s">
        <v>2575</v>
      </c>
      <c r="F466" s="863" t="s">
        <v>2576</v>
      </c>
      <c r="G466" s="835" t="s">
        <v>2996</v>
      </c>
      <c r="H466" s="835" t="s">
        <v>2997</v>
      </c>
      <c r="I466" s="849">
        <v>4600</v>
      </c>
      <c r="J466" s="849">
        <v>7</v>
      </c>
      <c r="K466" s="850">
        <v>32200</v>
      </c>
    </row>
    <row r="467" spans="1:11" ht="14.4" customHeight="1" x14ac:dyDescent="0.3">
      <c r="A467" s="831" t="s">
        <v>577</v>
      </c>
      <c r="B467" s="832" t="s">
        <v>578</v>
      </c>
      <c r="C467" s="835" t="s">
        <v>2212</v>
      </c>
      <c r="D467" s="863" t="s">
        <v>2213</v>
      </c>
      <c r="E467" s="835" t="s">
        <v>2575</v>
      </c>
      <c r="F467" s="863" t="s">
        <v>2576</v>
      </c>
      <c r="G467" s="835" t="s">
        <v>2998</v>
      </c>
      <c r="H467" s="835" t="s">
        <v>2999</v>
      </c>
      <c r="I467" s="849">
        <v>4025</v>
      </c>
      <c r="J467" s="849">
        <v>1</v>
      </c>
      <c r="K467" s="850">
        <v>4025</v>
      </c>
    </row>
    <row r="468" spans="1:11" ht="14.4" customHeight="1" x14ac:dyDescent="0.3">
      <c r="A468" s="831" t="s">
        <v>577</v>
      </c>
      <c r="B468" s="832" t="s">
        <v>578</v>
      </c>
      <c r="C468" s="835" t="s">
        <v>2212</v>
      </c>
      <c r="D468" s="863" t="s">
        <v>2213</v>
      </c>
      <c r="E468" s="835" t="s">
        <v>2575</v>
      </c>
      <c r="F468" s="863" t="s">
        <v>2576</v>
      </c>
      <c r="G468" s="835" t="s">
        <v>3000</v>
      </c>
      <c r="H468" s="835" t="s">
        <v>3001</v>
      </c>
      <c r="I468" s="849">
        <v>2875</v>
      </c>
      <c r="J468" s="849">
        <v>18</v>
      </c>
      <c r="K468" s="850">
        <v>51750</v>
      </c>
    </row>
    <row r="469" spans="1:11" ht="14.4" customHeight="1" x14ac:dyDescent="0.3">
      <c r="A469" s="831" t="s">
        <v>577</v>
      </c>
      <c r="B469" s="832" t="s">
        <v>578</v>
      </c>
      <c r="C469" s="835" t="s">
        <v>2212</v>
      </c>
      <c r="D469" s="863" t="s">
        <v>2213</v>
      </c>
      <c r="E469" s="835" t="s">
        <v>2575</v>
      </c>
      <c r="F469" s="863" t="s">
        <v>2576</v>
      </c>
      <c r="G469" s="835" t="s">
        <v>3002</v>
      </c>
      <c r="H469" s="835" t="s">
        <v>3003</v>
      </c>
      <c r="I469" s="849">
        <v>4312.5</v>
      </c>
      <c r="J469" s="849">
        <v>3</v>
      </c>
      <c r="K469" s="850">
        <v>12937.5</v>
      </c>
    </row>
    <row r="470" spans="1:11" ht="14.4" customHeight="1" x14ac:dyDescent="0.3">
      <c r="A470" s="831" t="s">
        <v>577</v>
      </c>
      <c r="B470" s="832" t="s">
        <v>578</v>
      </c>
      <c r="C470" s="835" t="s">
        <v>2212</v>
      </c>
      <c r="D470" s="863" t="s">
        <v>2213</v>
      </c>
      <c r="E470" s="835" t="s">
        <v>2575</v>
      </c>
      <c r="F470" s="863" t="s">
        <v>2576</v>
      </c>
      <c r="G470" s="835" t="s">
        <v>3004</v>
      </c>
      <c r="H470" s="835" t="s">
        <v>3005</v>
      </c>
      <c r="I470" s="849">
        <v>4600</v>
      </c>
      <c r="J470" s="849">
        <v>2</v>
      </c>
      <c r="K470" s="850">
        <v>9200</v>
      </c>
    </row>
    <row r="471" spans="1:11" ht="14.4" customHeight="1" x14ac:dyDescent="0.3">
      <c r="A471" s="831" t="s">
        <v>577</v>
      </c>
      <c r="B471" s="832" t="s">
        <v>578</v>
      </c>
      <c r="C471" s="835" t="s">
        <v>2212</v>
      </c>
      <c r="D471" s="863" t="s">
        <v>2213</v>
      </c>
      <c r="E471" s="835" t="s">
        <v>2575</v>
      </c>
      <c r="F471" s="863" t="s">
        <v>2576</v>
      </c>
      <c r="G471" s="835" t="s">
        <v>3006</v>
      </c>
      <c r="H471" s="835" t="s">
        <v>3007</v>
      </c>
      <c r="I471" s="849">
        <v>5175</v>
      </c>
      <c r="J471" s="849">
        <v>5</v>
      </c>
      <c r="K471" s="850">
        <v>25875</v>
      </c>
    </row>
    <row r="472" spans="1:11" ht="14.4" customHeight="1" x14ac:dyDescent="0.3">
      <c r="A472" s="831" t="s">
        <v>577</v>
      </c>
      <c r="B472" s="832" t="s">
        <v>578</v>
      </c>
      <c r="C472" s="835" t="s">
        <v>2212</v>
      </c>
      <c r="D472" s="863" t="s">
        <v>2213</v>
      </c>
      <c r="E472" s="835" t="s">
        <v>2575</v>
      </c>
      <c r="F472" s="863" t="s">
        <v>2576</v>
      </c>
      <c r="G472" s="835" t="s">
        <v>3008</v>
      </c>
      <c r="H472" s="835" t="s">
        <v>3009</v>
      </c>
      <c r="I472" s="849">
        <v>5409.60009765625</v>
      </c>
      <c r="J472" s="849">
        <v>1</v>
      </c>
      <c r="K472" s="850">
        <v>5409.60009765625</v>
      </c>
    </row>
    <row r="473" spans="1:11" ht="14.4" customHeight="1" x14ac:dyDescent="0.3">
      <c r="A473" s="831" t="s">
        <v>577</v>
      </c>
      <c r="B473" s="832" t="s">
        <v>578</v>
      </c>
      <c r="C473" s="835" t="s">
        <v>2212</v>
      </c>
      <c r="D473" s="863" t="s">
        <v>2213</v>
      </c>
      <c r="E473" s="835" t="s">
        <v>2575</v>
      </c>
      <c r="F473" s="863" t="s">
        <v>2576</v>
      </c>
      <c r="G473" s="835" t="s">
        <v>3010</v>
      </c>
      <c r="H473" s="835" t="s">
        <v>3011</v>
      </c>
      <c r="I473" s="849">
        <v>192.99000549316406</v>
      </c>
      <c r="J473" s="849">
        <v>2</v>
      </c>
      <c r="K473" s="850">
        <v>385.98001098632812</v>
      </c>
    </row>
    <row r="474" spans="1:11" ht="14.4" customHeight="1" x14ac:dyDescent="0.3">
      <c r="A474" s="831" t="s">
        <v>577</v>
      </c>
      <c r="B474" s="832" t="s">
        <v>578</v>
      </c>
      <c r="C474" s="835" t="s">
        <v>2212</v>
      </c>
      <c r="D474" s="863" t="s">
        <v>2213</v>
      </c>
      <c r="E474" s="835" t="s">
        <v>2575</v>
      </c>
      <c r="F474" s="863" t="s">
        <v>2576</v>
      </c>
      <c r="G474" s="835" t="s">
        <v>3012</v>
      </c>
      <c r="H474" s="835" t="s">
        <v>3013</v>
      </c>
      <c r="I474" s="849">
        <v>77.980003356933594</v>
      </c>
      <c r="J474" s="849">
        <v>1</v>
      </c>
      <c r="K474" s="850">
        <v>77.980003356933594</v>
      </c>
    </row>
    <row r="475" spans="1:11" ht="14.4" customHeight="1" x14ac:dyDescent="0.3">
      <c r="A475" s="831" t="s">
        <v>577</v>
      </c>
      <c r="B475" s="832" t="s">
        <v>578</v>
      </c>
      <c r="C475" s="835" t="s">
        <v>2212</v>
      </c>
      <c r="D475" s="863" t="s">
        <v>2213</v>
      </c>
      <c r="E475" s="835" t="s">
        <v>2575</v>
      </c>
      <c r="F475" s="863" t="s">
        <v>2576</v>
      </c>
      <c r="G475" s="835" t="s">
        <v>3014</v>
      </c>
      <c r="H475" s="835" t="s">
        <v>3015</v>
      </c>
      <c r="I475" s="849">
        <v>186.1724967956543</v>
      </c>
      <c r="J475" s="849">
        <v>8</v>
      </c>
      <c r="K475" s="850">
        <v>1489.3699951171875</v>
      </c>
    </row>
    <row r="476" spans="1:11" ht="14.4" customHeight="1" x14ac:dyDescent="0.3">
      <c r="A476" s="831" t="s">
        <v>577</v>
      </c>
      <c r="B476" s="832" t="s">
        <v>578</v>
      </c>
      <c r="C476" s="835" t="s">
        <v>2212</v>
      </c>
      <c r="D476" s="863" t="s">
        <v>2213</v>
      </c>
      <c r="E476" s="835" t="s">
        <v>2575</v>
      </c>
      <c r="F476" s="863" t="s">
        <v>2576</v>
      </c>
      <c r="G476" s="835" t="s">
        <v>3016</v>
      </c>
      <c r="H476" s="835" t="s">
        <v>3017</v>
      </c>
      <c r="I476" s="849">
        <v>105.26999664306641</v>
      </c>
      <c r="J476" s="849">
        <v>1</v>
      </c>
      <c r="K476" s="850">
        <v>105.26999664306641</v>
      </c>
    </row>
    <row r="477" spans="1:11" ht="14.4" customHeight="1" x14ac:dyDescent="0.3">
      <c r="A477" s="831" t="s">
        <v>577</v>
      </c>
      <c r="B477" s="832" t="s">
        <v>578</v>
      </c>
      <c r="C477" s="835" t="s">
        <v>2212</v>
      </c>
      <c r="D477" s="863" t="s">
        <v>2213</v>
      </c>
      <c r="E477" s="835" t="s">
        <v>2575</v>
      </c>
      <c r="F477" s="863" t="s">
        <v>2576</v>
      </c>
      <c r="G477" s="835" t="s">
        <v>3018</v>
      </c>
      <c r="H477" s="835" t="s">
        <v>3019</v>
      </c>
      <c r="I477" s="849">
        <v>242.64666748046875</v>
      </c>
      <c r="J477" s="849">
        <v>4</v>
      </c>
      <c r="K477" s="850">
        <v>976.33999633789062</v>
      </c>
    </row>
    <row r="478" spans="1:11" ht="14.4" customHeight="1" x14ac:dyDescent="0.3">
      <c r="A478" s="831" t="s">
        <v>577</v>
      </c>
      <c r="B478" s="832" t="s">
        <v>578</v>
      </c>
      <c r="C478" s="835" t="s">
        <v>2212</v>
      </c>
      <c r="D478" s="863" t="s">
        <v>2213</v>
      </c>
      <c r="E478" s="835" t="s">
        <v>2575</v>
      </c>
      <c r="F478" s="863" t="s">
        <v>2576</v>
      </c>
      <c r="G478" s="835" t="s">
        <v>3020</v>
      </c>
      <c r="H478" s="835" t="s">
        <v>3021</v>
      </c>
      <c r="I478" s="849">
        <v>246.81705250459558</v>
      </c>
      <c r="J478" s="849">
        <v>26</v>
      </c>
      <c r="K478" s="850">
        <v>6431.4898681640625</v>
      </c>
    </row>
    <row r="479" spans="1:11" ht="14.4" customHeight="1" x14ac:dyDescent="0.3">
      <c r="A479" s="831" t="s">
        <v>577</v>
      </c>
      <c r="B479" s="832" t="s">
        <v>578</v>
      </c>
      <c r="C479" s="835" t="s">
        <v>2212</v>
      </c>
      <c r="D479" s="863" t="s">
        <v>2213</v>
      </c>
      <c r="E479" s="835" t="s">
        <v>2575</v>
      </c>
      <c r="F479" s="863" t="s">
        <v>2576</v>
      </c>
      <c r="G479" s="835" t="s">
        <v>3022</v>
      </c>
      <c r="H479" s="835" t="s">
        <v>3023</v>
      </c>
      <c r="I479" s="849">
        <v>1385.75</v>
      </c>
      <c r="J479" s="849">
        <v>3</v>
      </c>
      <c r="K479" s="850">
        <v>4157.25</v>
      </c>
    </row>
    <row r="480" spans="1:11" ht="14.4" customHeight="1" x14ac:dyDescent="0.3">
      <c r="A480" s="831" t="s">
        <v>577</v>
      </c>
      <c r="B480" s="832" t="s">
        <v>578</v>
      </c>
      <c r="C480" s="835" t="s">
        <v>2212</v>
      </c>
      <c r="D480" s="863" t="s">
        <v>2213</v>
      </c>
      <c r="E480" s="835" t="s">
        <v>2575</v>
      </c>
      <c r="F480" s="863" t="s">
        <v>2576</v>
      </c>
      <c r="G480" s="835" t="s">
        <v>3024</v>
      </c>
      <c r="H480" s="835" t="s">
        <v>3025</v>
      </c>
      <c r="I480" s="849">
        <v>1385.75</v>
      </c>
      <c r="J480" s="849">
        <v>6</v>
      </c>
      <c r="K480" s="850">
        <v>8314.5</v>
      </c>
    </row>
    <row r="481" spans="1:11" ht="14.4" customHeight="1" x14ac:dyDescent="0.3">
      <c r="A481" s="831" t="s">
        <v>577</v>
      </c>
      <c r="B481" s="832" t="s">
        <v>578</v>
      </c>
      <c r="C481" s="835" t="s">
        <v>2212</v>
      </c>
      <c r="D481" s="863" t="s">
        <v>2213</v>
      </c>
      <c r="E481" s="835" t="s">
        <v>2575</v>
      </c>
      <c r="F481" s="863" t="s">
        <v>2576</v>
      </c>
      <c r="G481" s="835" t="s">
        <v>3026</v>
      </c>
      <c r="H481" s="835" t="s">
        <v>3027</v>
      </c>
      <c r="I481" s="849">
        <v>1385.75</v>
      </c>
      <c r="J481" s="849">
        <v>1</v>
      </c>
      <c r="K481" s="850">
        <v>1385.75</v>
      </c>
    </row>
    <row r="482" spans="1:11" ht="14.4" customHeight="1" x14ac:dyDescent="0.3">
      <c r="A482" s="831" t="s">
        <v>577</v>
      </c>
      <c r="B482" s="832" t="s">
        <v>578</v>
      </c>
      <c r="C482" s="835" t="s">
        <v>2212</v>
      </c>
      <c r="D482" s="863" t="s">
        <v>2213</v>
      </c>
      <c r="E482" s="835" t="s">
        <v>2575</v>
      </c>
      <c r="F482" s="863" t="s">
        <v>2576</v>
      </c>
      <c r="G482" s="835" t="s">
        <v>3028</v>
      </c>
      <c r="H482" s="835" t="s">
        <v>3029</v>
      </c>
      <c r="I482" s="849">
        <v>1385.75</v>
      </c>
      <c r="J482" s="849">
        <v>3</v>
      </c>
      <c r="K482" s="850">
        <v>4157.25</v>
      </c>
    </row>
    <row r="483" spans="1:11" ht="14.4" customHeight="1" x14ac:dyDescent="0.3">
      <c r="A483" s="831" t="s">
        <v>577</v>
      </c>
      <c r="B483" s="832" t="s">
        <v>578</v>
      </c>
      <c r="C483" s="835" t="s">
        <v>2212</v>
      </c>
      <c r="D483" s="863" t="s">
        <v>2213</v>
      </c>
      <c r="E483" s="835" t="s">
        <v>2575</v>
      </c>
      <c r="F483" s="863" t="s">
        <v>2576</v>
      </c>
      <c r="G483" s="835" t="s">
        <v>3030</v>
      </c>
      <c r="H483" s="835" t="s">
        <v>3031</v>
      </c>
      <c r="I483" s="849">
        <v>1385.75</v>
      </c>
      <c r="J483" s="849">
        <v>3</v>
      </c>
      <c r="K483" s="850">
        <v>4157.25</v>
      </c>
    </row>
    <row r="484" spans="1:11" ht="14.4" customHeight="1" x14ac:dyDescent="0.3">
      <c r="A484" s="831" t="s">
        <v>577</v>
      </c>
      <c r="B484" s="832" t="s">
        <v>578</v>
      </c>
      <c r="C484" s="835" t="s">
        <v>2212</v>
      </c>
      <c r="D484" s="863" t="s">
        <v>2213</v>
      </c>
      <c r="E484" s="835" t="s">
        <v>2575</v>
      </c>
      <c r="F484" s="863" t="s">
        <v>2576</v>
      </c>
      <c r="G484" s="835" t="s">
        <v>3032</v>
      </c>
      <c r="H484" s="835" t="s">
        <v>3033</v>
      </c>
      <c r="I484" s="849">
        <v>1385.75</v>
      </c>
      <c r="J484" s="849">
        <v>2</v>
      </c>
      <c r="K484" s="850">
        <v>2771.5</v>
      </c>
    </row>
    <row r="485" spans="1:11" ht="14.4" customHeight="1" x14ac:dyDescent="0.3">
      <c r="A485" s="831" t="s">
        <v>577</v>
      </c>
      <c r="B485" s="832" t="s">
        <v>578</v>
      </c>
      <c r="C485" s="835" t="s">
        <v>2212</v>
      </c>
      <c r="D485" s="863" t="s">
        <v>2213</v>
      </c>
      <c r="E485" s="835" t="s">
        <v>2575</v>
      </c>
      <c r="F485" s="863" t="s">
        <v>2576</v>
      </c>
      <c r="G485" s="835" t="s">
        <v>3034</v>
      </c>
      <c r="H485" s="835" t="s">
        <v>3035</v>
      </c>
      <c r="I485" s="849">
        <v>1772.9649658203125</v>
      </c>
      <c r="J485" s="849">
        <v>3</v>
      </c>
      <c r="K485" s="850">
        <v>5318.8798828125</v>
      </c>
    </row>
    <row r="486" spans="1:11" ht="14.4" customHeight="1" x14ac:dyDescent="0.3">
      <c r="A486" s="831" t="s">
        <v>577</v>
      </c>
      <c r="B486" s="832" t="s">
        <v>578</v>
      </c>
      <c r="C486" s="835" t="s">
        <v>2212</v>
      </c>
      <c r="D486" s="863" t="s">
        <v>2213</v>
      </c>
      <c r="E486" s="835" t="s">
        <v>2575</v>
      </c>
      <c r="F486" s="863" t="s">
        <v>2576</v>
      </c>
      <c r="G486" s="835" t="s">
        <v>3036</v>
      </c>
      <c r="H486" s="835" t="s">
        <v>3037</v>
      </c>
      <c r="I486" s="849">
        <v>1772.9933268229167</v>
      </c>
      <c r="J486" s="849">
        <v>3</v>
      </c>
      <c r="K486" s="850">
        <v>5318.97998046875</v>
      </c>
    </row>
    <row r="487" spans="1:11" ht="14.4" customHeight="1" x14ac:dyDescent="0.3">
      <c r="A487" s="831" t="s">
        <v>577</v>
      </c>
      <c r="B487" s="832" t="s">
        <v>578</v>
      </c>
      <c r="C487" s="835" t="s">
        <v>2212</v>
      </c>
      <c r="D487" s="863" t="s">
        <v>2213</v>
      </c>
      <c r="E487" s="835" t="s">
        <v>2575</v>
      </c>
      <c r="F487" s="863" t="s">
        <v>2576</v>
      </c>
      <c r="G487" s="835" t="s">
        <v>3038</v>
      </c>
      <c r="H487" s="835" t="s">
        <v>3039</v>
      </c>
      <c r="I487" s="849">
        <v>1772.97998046875</v>
      </c>
      <c r="J487" s="849">
        <v>1</v>
      </c>
      <c r="K487" s="850">
        <v>1772.97998046875</v>
      </c>
    </row>
    <row r="488" spans="1:11" ht="14.4" customHeight="1" x14ac:dyDescent="0.3">
      <c r="A488" s="831" t="s">
        <v>577</v>
      </c>
      <c r="B488" s="832" t="s">
        <v>578</v>
      </c>
      <c r="C488" s="835" t="s">
        <v>2212</v>
      </c>
      <c r="D488" s="863" t="s">
        <v>2213</v>
      </c>
      <c r="E488" s="835" t="s">
        <v>2575</v>
      </c>
      <c r="F488" s="863" t="s">
        <v>2576</v>
      </c>
      <c r="G488" s="835" t="s">
        <v>3040</v>
      </c>
      <c r="H488" s="835" t="s">
        <v>3041</v>
      </c>
      <c r="I488" s="849">
        <v>1772.9749755859375</v>
      </c>
      <c r="J488" s="849">
        <v>4</v>
      </c>
      <c r="K488" s="850">
        <v>7091.89990234375</v>
      </c>
    </row>
    <row r="489" spans="1:11" ht="14.4" customHeight="1" x14ac:dyDescent="0.3">
      <c r="A489" s="831" t="s">
        <v>577</v>
      </c>
      <c r="B489" s="832" t="s">
        <v>578</v>
      </c>
      <c r="C489" s="835" t="s">
        <v>2212</v>
      </c>
      <c r="D489" s="863" t="s">
        <v>2213</v>
      </c>
      <c r="E489" s="835" t="s">
        <v>2575</v>
      </c>
      <c r="F489" s="863" t="s">
        <v>2576</v>
      </c>
      <c r="G489" s="835" t="s">
        <v>3042</v>
      </c>
      <c r="H489" s="835" t="s">
        <v>3043</v>
      </c>
      <c r="I489" s="849">
        <v>1772.969970703125</v>
      </c>
      <c r="J489" s="849">
        <v>2</v>
      </c>
      <c r="K489" s="850">
        <v>3545.93994140625</v>
      </c>
    </row>
    <row r="490" spans="1:11" ht="14.4" customHeight="1" x14ac:dyDescent="0.3">
      <c r="A490" s="831" t="s">
        <v>577</v>
      </c>
      <c r="B490" s="832" t="s">
        <v>578</v>
      </c>
      <c r="C490" s="835" t="s">
        <v>2212</v>
      </c>
      <c r="D490" s="863" t="s">
        <v>2213</v>
      </c>
      <c r="E490" s="835" t="s">
        <v>2575</v>
      </c>
      <c r="F490" s="863" t="s">
        <v>2576</v>
      </c>
      <c r="G490" s="835" t="s">
        <v>3044</v>
      </c>
      <c r="H490" s="835" t="s">
        <v>3045</v>
      </c>
      <c r="I490" s="849">
        <v>1773.02001953125</v>
      </c>
      <c r="J490" s="849">
        <v>1</v>
      </c>
      <c r="K490" s="850">
        <v>1773.02001953125</v>
      </c>
    </row>
    <row r="491" spans="1:11" ht="14.4" customHeight="1" x14ac:dyDescent="0.3">
      <c r="A491" s="831" t="s">
        <v>577</v>
      </c>
      <c r="B491" s="832" t="s">
        <v>578</v>
      </c>
      <c r="C491" s="835" t="s">
        <v>2212</v>
      </c>
      <c r="D491" s="863" t="s">
        <v>2213</v>
      </c>
      <c r="E491" s="835" t="s">
        <v>2575</v>
      </c>
      <c r="F491" s="863" t="s">
        <v>2576</v>
      </c>
      <c r="G491" s="835" t="s">
        <v>3046</v>
      </c>
      <c r="H491" s="835" t="s">
        <v>3047</v>
      </c>
      <c r="I491" s="849">
        <v>5750</v>
      </c>
      <c r="J491" s="849">
        <v>2</v>
      </c>
      <c r="K491" s="850">
        <v>11500</v>
      </c>
    </row>
    <row r="492" spans="1:11" ht="14.4" customHeight="1" x14ac:dyDescent="0.3">
      <c r="A492" s="831" t="s">
        <v>577</v>
      </c>
      <c r="B492" s="832" t="s">
        <v>578</v>
      </c>
      <c r="C492" s="835" t="s">
        <v>2212</v>
      </c>
      <c r="D492" s="863" t="s">
        <v>2213</v>
      </c>
      <c r="E492" s="835" t="s">
        <v>2575</v>
      </c>
      <c r="F492" s="863" t="s">
        <v>2576</v>
      </c>
      <c r="G492" s="835" t="s">
        <v>3048</v>
      </c>
      <c r="H492" s="835" t="s">
        <v>3049</v>
      </c>
      <c r="I492" s="849">
        <v>5175</v>
      </c>
      <c r="J492" s="849">
        <v>5</v>
      </c>
      <c r="K492" s="850">
        <v>25875</v>
      </c>
    </row>
    <row r="493" spans="1:11" ht="14.4" customHeight="1" x14ac:dyDescent="0.3">
      <c r="A493" s="831" t="s">
        <v>577</v>
      </c>
      <c r="B493" s="832" t="s">
        <v>578</v>
      </c>
      <c r="C493" s="835" t="s">
        <v>2212</v>
      </c>
      <c r="D493" s="863" t="s">
        <v>2213</v>
      </c>
      <c r="E493" s="835" t="s">
        <v>2575</v>
      </c>
      <c r="F493" s="863" t="s">
        <v>2576</v>
      </c>
      <c r="G493" s="835" t="s">
        <v>3050</v>
      </c>
      <c r="H493" s="835" t="s">
        <v>3051</v>
      </c>
      <c r="I493" s="849">
        <v>3680</v>
      </c>
      <c r="J493" s="849">
        <v>3</v>
      </c>
      <c r="K493" s="850">
        <v>11040</v>
      </c>
    </row>
    <row r="494" spans="1:11" ht="14.4" customHeight="1" x14ac:dyDescent="0.3">
      <c r="A494" s="831" t="s">
        <v>577</v>
      </c>
      <c r="B494" s="832" t="s">
        <v>578</v>
      </c>
      <c r="C494" s="835" t="s">
        <v>2212</v>
      </c>
      <c r="D494" s="863" t="s">
        <v>2213</v>
      </c>
      <c r="E494" s="835" t="s">
        <v>2575</v>
      </c>
      <c r="F494" s="863" t="s">
        <v>2576</v>
      </c>
      <c r="G494" s="835" t="s">
        <v>3052</v>
      </c>
      <c r="H494" s="835" t="s">
        <v>3053</v>
      </c>
      <c r="I494" s="849">
        <v>6325</v>
      </c>
      <c r="J494" s="849">
        <v>6</v>
      </c>
      <c r="K494" s="850">
        <v>37950</v>
      </c>
    </row>
    <row r="495" spans="1:11" ht="14.4" customHeight="1" x14ac:dyDescent="0.3">
      <c r="A495" s="831" t="s">
        <v>577</v>
      </c>
      <c r="B495" s="832" t="s">
        <v>578</v>
      </c>
      <c r="C495" s="835" t="s">
        <v>2212</v>
      </c>
      <c r="D495" s="863" t="s">
        <v>2213</v>
      </c>
      <c r="E495" s="835" t="s">
        <v>2575</v>
      </c>
      <c r="F495" s="863" t="s">
        <v>2576</v>
      </c>
      <c r="G495" s="835" t="s">
        <v>3054</v>
      </c>
      <c r="H495" s="835" t="s">
        <v>3055</v>
      </c>
      <c r="I495" s="849">
        <v>2450.389892578125</v>
      </c>
      <c r="J495" s="849">
        <v>1</v>
      </c>
      <c r="K495" s="850">
        <v>2450.389892578125</v>
      </c>
    </row>
    <row r="496" spans="1:11" ht="14.4" customHeight="1" x14ac:dyDescent="0.3">
      <c r="A496" s="831" t="s">
        <v>577</v>
      </c>
      <c r="B496" s="832" t="s">
        <v>578</v>
      </c>
      <c r="C496" s="835" t="s">
        <v>2212</v>
      </c>
      <c r="D496" s="863" t="s">
        <v>2213</v>
      </c>
      <c r="E496" s="835" t="s">
        <v>2575</v>
      </c>
      <c r="F496" s="863" t="s">
        <v>2576</v>
      </c>
      <c r="G496" s="835" t="s">
        <v>3056</v>
      </c>
      <c r="H496" s="835" t="s">
        <v>3057</v>
      </c>
      <c r="I496" s="849">
        <v>1000.5</v>
      </c>
      <c r="J496" s="849">
        <v>2</v>
      </c>
      <c r="K496" s="850">
        <v>2001</v>
      </c>
    </row>
    <row r="497" spans="1:11" ht="14.4" customHeight="1" x14ac:dyDescent="0.3">
      <c r="A497" s="831" t="s">
        <v>577</v>
      </c>
      <c r="B497" s="832" t="s">
        <v>578</v>
      </c>
      <c r="C497" s="835" t="s">
        <v>2212</v>
      </c>
      <c r="D497" s="863" t="s">
        <v>2213</v>
      </c>
      <c r="E497" s="835" t="s">
        <v>2575</v>
      </c>
      <c r="F497" s="863" t="s">
        <v>2576</v>
      </c>
      <c r="G497" s="835" t="s">
        <v>3058</v>
      </c>
      <c r="H497" s="835" t="s">
        <v>3059</v>
      </c>
      <c r="I497" s="849">
        <v>1000.5</v>
      </c>
      <c r="J497" s="849">
        <v>3</v>
      </c>
      <c r="K497" s="850">
        <v>3001.5</v>
      </c>
    </row>
    <row r="498" spans="1:11" ht="14.4" customHeight="1" x14ac:dyDescent="0.3">
      <c r="A498" s="831" t="s">
        <v>577</v>
      </c>
      <c r="B498" s="832" t="s">
        <v>578</v>
      </c>
      <c r="C498" s="835" t="s">
        <v>2212</v>
      </c>
      <c r="D498" s="863" t="s">
        <v>2213</v>
      </c>
      <c r="E498" s="835" t="s">
        <v>2575</v>
      </c>
      <c r="F498" s="863" t="s">
        <v>2576</v>
      </c>
      <c r="G498" s="835" t="s">
        <v>3060</v>
      </c>
      <c r="H498" s="835" t="s">
        <v>3061</v>
      </c>
      <c r="I498" s="849">
        <v>1000.5</v>
      </c>
      <c r="J498" s="849">
        <v>4</v>
      </c>
      <c r="K498" s="850">
        <v>4002</v>
      </c>
    </row>
    <row r="499" spans="1:11" ht="14.4" customHeight="1" x14ac:dyDescent="0.3">
      <c r="A499" s="831" t="s">
        <v>577</v>
      </c>
      <c r="B499" s="832" t="s">
        <v>578</v>
      </c>
      <c r="C499" s="835" t="s">
        <v>2212</v>
      </c>
      <c r="D499" s="863" t="s">
        <v>2213</v>
      </c>
      <c r="E499" s="835" t="s">
        <v>2575</v>
      </c>
      <c r="F499" s="863" t="s">
        <v>2576</v>
      </c>
      <c r="G499" s="835" t="s">
        <v>3062</v>
      </c>
      <c r="H499" s="835" t="s">
        <v>3063</v>
      </c>
      <c r="I499" s="849">
        <v>1000.5</v>
      </c>
      <c r="J499" s="849">
        <v>7</v>
      </c>
      <c r="K499" s="850">
        <v>7003.5</v>
      </c>
    </row>
    <row r="500" spans="1:11" ht="14.4" customHeight="1" x14ac:dyDescent="0.3">
      <c r="A500" s="831" t="s">
        <v>577</v>
      </c>
      <c r="B500" s="832" t="s">
        <v>578</v>
      </c>
      <c r="C500" s="835" t="s">
        <v>2212</v>
      </c>
      <c r="D500" s="863" t="s">
        <v>2213</v>
      </c>
      <c r="E500" s="835" t="s">
        <v>2575</v>
      </c>
      <c r="F500" s="863" t="s">
        <v>2576</v>
      </c>
      <c r="G500" s="835" t="s">
        <v>3064</v>
      </c>
      <c r="H500" s="835" t="s">
        <v>3065</v>
      </c>
      <c r="I500" s="849">
        <v>1000.5</v>
      </c>
      <c r="J500" s="849">
        <v>1</v>
      </c>
      <c r="K500" s="850">
        <v>1000.5</v>
      </c>
    </row>
    <row r="501" spans="1:11" ht="14.4" customHeight="1" x14ac:dyDescent="0.3">
      <c r="A501" s="831" t="s">
        <v>577</v>
      </c>
      <c r="B501" s="832" t="s">
        <v>578</v>
      </c>
      <c r="C501" s="835" t="s">
        <v>2212</v>
      </c>
      <c r="D501" s="863" t="s">
        <v>2213</v>
      </c>
      <c r="E501" s="835" t="s">
        <v>2575</v>
      </c>
      <c r="F501" s="863" t="s">
        <v>2576</v>
      </c>
      <c r="G501" s="835" t="s">
        <v>3066</v>
      </c>
      <c r="H501" s="835" t="s">
        <v>3067</v>
      </c>
      <c r="I501" s="849">
        <v>1000.5</v>
      </c>
      <c r="J501" s="849">
        <v>3</v>
      </c>
      <c r="K501" s="850">
        <v>3001.5</v>
      </c>
    </row>
    <row r="502" spans="1:11" ht="14.4" customHeight="1" x14ac:dyDescent="0.3">
      <c r="A502" s="831" t="s">
        <v>577</v>
      </c>
      <c r="B502" s="832" t="s">
        <v>578</v>
      </c>
      <c r="C502" s="835" t="s">
        <v>2212</v>
      </c>
      <c r="D502" s="863" t="s">
        <v>2213</v>
      </c>
      <c r="E502" s="835" t="s">
        <v>2575</v>
      </c>
      <c r="F502" s="863" t="s">
        <v>2576</v>
      </c>
      <c r="G502" s="835" t="s">
        <v>3068</v>
      </c>
      <c r="H502" s="835" t="s">
        <v>3069</v>
      </c>
      <c r="I502" s="849">
        <v>1000.5</v>
      </c>
      <c r="J502" s="849">
        <v>3</v>
      </c>
      <c r="K502" s="850">
        <v>3001.5</v>
      </c>
    </row>
    <row r="503" spans="1:11" ht="14.4" customHeight="1" x14ac:dyDescent="0.3">
      <c r="A503" s="831" t="s">
        <v>577</v>
      </c>
      <c r="B503" s="832" t="s">
        <v>578</v>
      </c>
      <c r="C503" s="835" t="s">
        <v>2212</v>
      </c>
      <c r="D503" s="863" t="s">
        <v>2213</v>
      </c>
      <c r="E503" s="835" t="s">
        <v>2575</v>
      </c>
      <c r="F503" s="863" t="s">
        <v>2576</v>
      </c>
      <c r="G503" s="835" t="s">
        <v>3070</v>
      </c>
      <c r="H503" s="835" t="s">
        <v>3071</v>
      </c>
      <c r="I503" s="849">
        <v>1329.4000244140625</v>
      </c>
      <c r="J503" s="849">
        <v>1</v>
      </c>
      <c r="K503" s="850">
        <v>1329.4000244140625</v>
      </c>
    </row>
    <row r="504" spans="1:11" ht="14.4" customHeight="1" x14ac:dyDescent="0.3">
      <c r="A504" s="831" t="s">
        <v>577</v>
      </c>
      <c r="B504" s="832" t="s">
        <v>578</v>
      </c>
      <c r="C504" s="835" t="s">
        <v>2212</v>
      </c>
      <c r="D504" s="863" t="s">
        <v>2213</v>
      </c>
      <c r="E504" s="835" t="s">
        <v>2575</v>
      </c>
      <c r="F504" s="863" t="s">
        <v>2576</v>
      </c>
      <c r="G504" s="835" t="s">
        <v>3072</v>
      </c>
      <c r="H504" s="835" t="s">
        <v>3073</v>
      </c>
      <c r="I504" s="849">
        <v>1552.5</v>
      </c>
      <c r="J504" s="849">
        <v>2</v>
      </c>
      <c r="K504" s="850">
        <v>3105</v>
      </c>
    </row>
    <row r="505" spans="1:11" ht="14.4" customHeight="1" x14ac:dyDescent="0.3">
      <c r="A505" s="831" t="s">
        <v>577</v>
      </c>
      <c r="B505" s="832" t="s">
        <v>578</v>
      </c>
      <c r="C505" s="835" t="s">
        <v>2212</v>
      </c>
      <c r="D505" s="863" t="s">
        <v>2213</v>
      </c>
      <c r="E505" s="835" t="s">
        <v>2575</v>
      </c>
      <c r="F505" s="863" t="s">
        <v>2576</v>
      </c>
      <c r="G505" s="835" t="s">
        <v>3074</v>
      </c>
      <c r="H505" s="835" t="s">
        <v>3075</v>
      </c>
      <c r="I505" s="849">
        <v>1552.5</v>
      </c>
      <c r="J505" s="849">
        <v>2</v>
      </c>
      <c r="K505" s="850">
        <v>3105</v>
      </c>
    </row>
    <row r="506" spans="1:11" ht="14.4" customHeight="1" x14ac:dyDescent="0.3">
      <c r="A506" s="831" t="s">
        <v>577</v>
      </c>
      <c r="B506" s="832" t="s">
        <v>578</v>
      </c>
      <c r="C506" s="835" t="s">
        <v>2212</v>
      </c>
      <c r="D506" s="863" t="s">
        <v>2213</v>
      </c>
      <c r="E506" s="835" t="s">
        <v>2575</v>
      </c>
      <c r="F506" s="863" t="s">
        <v>2576</v>
      </c>
      <c r="G506" s="835" t="s">
        <v>3076</v>
      </c>
      <c r="H506" s="835" t="s">
        <v>3077</v>
      </c>
      <c r="I506" s="849">
        <v>1552.5</v>
      </c>
      <c r="J506" s="849">
        <v>1</v>
      </c>
      <c r="K506" s="850">
        <v>1552.5</v>
      </c>
    </row>
    <row r="507" spans="1:11" ht="14.4" customHeight="1" x14ac:dyDescent="0.3">
      <c r="A507" s="831" t="s">
        <v>577</v>
      </c>
      <c r="B507" s="832" t="s">
        <v>578</v>
      </c>
      <c r="C507" s="835" t="s">
        <v>2212</v>
      </c>
      <c r="D507" s="863" t="s">
        <v>2213</v>
      </c>
      <c r="E507" s="835" t="s">
        <v>2575</v>
      </c>
      <c r="F507" s="863" t="s">
        <v>2576</v>
      </c>
      <c r="G507" s="835" t="s">
        <v>3078</v>
      </c>
      <c r="H507" s="835" t="s">
        <v>3079</v>
      </c>
      <c r="I507" s="849">
        <v>1552.5</v>
      </c>
      <c r="J507" s="849">
        <v>7</v>
      </c>
      <c r="K507" s="850">
        <v>10867.5</v>
      </c>
    </row>
    <row r="508" spans="1:11" ht="14.4" customHeight="1" x14ac:dyDescent="0.3">
      <c r="A508" s="831" t="s">
        <v>577</v>
      </c>
      <c r="B508" s="832" t="s">
        <v>578</v>
      </c>
      <c r="C508" s="835" t="s">
        <v>2212</v>
      </c>
      <c r="D508" s="863" t="s">
        <v>2213</v>
      </c>
      <c r="E508" s="835" t="s">
        <v>2575</v>
      </c>
      <c r="F508" s="863" t="s">
        <v>2576</v>
      </c>
      <c r="G508" s="835" t="s">
        <v>3080</v>
      </c>
      <c r="H508" s="835" t="s">
        <v>3081</v>
      </c>
      <c r="I508" s="849">
        <v>1552.5</v>
      </c>
      <c r="J508" s="849">
        <v>3</v>
      </c>
      <c r="K508" s="850">
        <v>4657.5</v>
      </c>
    </row>
    <row r="509" spans="1:11" ht="14.4" customHeight="1" x14ac:dyDescent="0.3">
      <c r="A509" s="831" t="s">
        <v>577</v>
      </c>
      <c r="B509" s="832" t="s">
        <v>578</v>
      </c>
      <c r="C509" s="835" t="s">
        <v>2212</v>
      </c>
      <c r="D509" s="863" t="s">
        <v>2213</v>
      </c>
      <c r="E509" s="835" t="s">
        <v>2575</v>
      </c>
      <c r="F509" s="863" t="s">
        <v>2576</v>
      </c>
      <c r="G509" s="835" t="s">
        <v>3082</v>
      </c>
      <c r="H509" s="835" t="s">
        <v>3083</v>
      </c>
      <c r="I509" s="849">
        <v>1725</v>
      </c>
      <c r="J509" s="849">
        <v>6</v>
      </c>
      <c r="K509" s="850">
        <v>10350</v>
      </c>
    </row>
    <row r="510" spans="1:11" ht="14.4" customHeight="1" x14ac:dyDescent="0.3">
      <c r="A510" s="831" t="s">
        <v>577</v>
      </c>
      <c r="B510" s="832" t="s">
        <v>578</v>
      </c>
      <c r="C510" s="835" t="s">
        <v>2212</v>
      </c>
      <c r="D510" s="863" t="s">
        <v>2213</v>
      </c>
      <c r="E510" s="835" t="s">
        <v>2575</v>
      </c>
      <c r="F510" s="863" t="s">
        <v>2576</v>
      </c>
      <c r="G510" s="835" t="s">
        <v>3084</v>
      </c>
      <c r="H510" s="835" t="s">
        <v>3085</v>
      </c>
      <c r="I510" s="849">
        <v>1725</v>
      </c>
      <c r="J510" s="849">
        <v>5</v>
      </c>
      <c r="K510" s="850">
        <v>8625</v>
      </c>
    </row>
    <row r="511" spans="1:11" ht="14.4" customHeight="1" x14ac:dyDescent="0.3">
      <c r="A511" s="831" t="s">
        <v>577</v>
      </c>
      <c r="B511" s="832" t="s">
        <v>578</v>
      </c>
      <c r="C511" s="835" t="s">
        <v>2212</v>
      </c>
      <c r="D511" s="863" t="s">
        <v>2213</v>
      </c>
      <c r="E511" s="835" t="s">
        <v>2575</v>
      </c>
      <c r="F511" s="863" t="s">
        <v>2576</v>
      </c>
      <c r="G511" s="835" t="s">
        <v>3086</v>
      </c>
      <c r="H511" s="835" t="s">
        <v>3087</v>
      </c>
      <c r="I511" s="849">
        <v>1725</v>
      </c>
      <c r="J511" s="849">
        <v>3</v>
      </c>
      <c r="K511" s="850">
        <v>5175</v>
      </c>
    </row>
    <row r="512" spans="1:11" ht="14.4" customHeight="1" x14ac:dyDescent="0.3">
      <c r="A512" s="831" t="s">
        <v>577</v>
      </c>
      <c r="B512" s="832" t="s">
        <v>578</v>
      </c>
      <c r="C512" s="835" t="s">
        <v>2212</v>
      </c>
      <c r="D512" s="863" t="s">
        <v>2213</v>
      </c>
      <c r="E512" s="835" t="s">
        <v>2575</v>
      </c>
      <c r="F512" s="863" t="s">
        <v>2576</v>
      </c>
      <c r="G512" s="835" t="s">
        <v>3088</v>
      </c>
      <c r="H512" s="835" t="s">
        <v>3089</v>
      </c>
      <c r="I512" s="849">
        <v>1725</v>
      </c>
      <c r="J512" s="849">
        <v>1</v>
      </c>
      <c r="K512" s="850">
        <v>1725</v>
      </c>
    </row>
    <row r="513" spans="1:11" ht="14.4" customHeight="1" x14ac:dyDescent="0.3">
      <c r="A513" s="831" t="s">
        <v>577</v>
      </c>
      <c r="B513" s="832" t="s">
        <v>578</v>
      </c>
      <c r="C513" s="835" t="s">
        <v>2212</v>
      </c>
      <c r="D513" s="863" t="s">
        <v>2213</v>
      </c>
      <c r="E513" s="835" t="s">
        <v>2575</v>
      </c>
      <c r="F513" s="863" t="s">
        <v>2576</v>
      </c>
      <c r="G513" s="835" t="s">
        <v>3090</v>
      </c>
      <c r="H513" s="835" t="s">
        <v>3091</v>
      </c>
      <c r="I513" s="849">
        <v>884.03997802734375</v>
      </c>
      <c r="J513" s="849">
        <v>1</v>
      </c>
      <c r="K513" s="850">
        <v>884.03997802734375</v>
      </c>
    </row>
    <row r="514" spans="1:11" ht="14.4" customHeight="1" x14ac:dyDescent="0.3">
      <c r="A514" s="831" t="s">
        <v>577</v>
      </c>
      <c r="B514" s="832" t="s">
        <v>578</v>
      </c>
      <c r="C514" s="835" t="s">
        <v>2212</v>
      </c>
      <c r="D514" s="863" t="s">
        <v>2213</v>
      </c>
      <c r="E514" s="835" t="s">
        <v>2575</v>
      </c>
      <c r="F514" s="863" t="s">
        <v>2576</v>
      </c>
      <c r="G514" s="835" t="s">
        <v>3092</v>
      </c>
      <c r="H514" s="835" t="s">
        <v>3093</v>
      </c>
      <c r="I514" s="849">
        <v>884.05999755859375</v>
      </c>
      <c r="J514" s="849">
        <v>1</v>
      </c>
      <c r="K514" s="850">
        <v>884.05999755859375</v>
      </c>
    </row>
    <row r="515" spans="1:11" ht="14.4" customHeight="1" x14ac:dyDescent="0.3">
      <c r="A515" s="831" t="s">
        <v>577</v>
      </c>
      <c r="B515" s="832" t="s">
        <v>578</v>
      </c>
      <c r="C515" s="835" t="s">
        <v>2212</v>
      </c>
      <c r="D515" s="863" t="s">
        <v>2213</v>
      </c>
      <c r="E515" s="835" t="s">
        <v>2575</v>
      </c>
      <c r="F515" s="863" t="s">
        <v>2576</v>
      </c>
      <c r="G515" s="835" t="s">
        <v>3094</v>
      </c>
      <c r="H515" s="835" t="s">
        <v>3095</v>
      </c>
      <c r="I515" s="849">
        <v>884.04998779296875</v>
      </c>
      <c r="J515" s="849">
        <v>1</v>
      </c>
      <c r="K515" s="850">
        <v>884.04998779296875</v>
      </c>
    </row>
    <row r="516" spans="1:11" ht="14.4" customHeight="1" x14ac:dyDescent="0.3">
      <c r="A516" s="831" t="s">
        <v>577</v>
      </c>
      <c r="B516" s="832" t="s">
        <v>578</v>
      </c>
      <c r="C516" s="835" t="s">
        <v>2212</v>
      </c>
      <c r="D516" s="863" t="s">
        <v>2213</v>
      </c>
      <c r="E516" s="835" t="s">
        <v>2575</v>
      </c>
      <c r="F516" s="863" t="s">
        <v>2576</v>
      </c>
      <c r="G516" s="835" t="s">
        <v>3096</v>
      </c>
      <c r="H516" s="835" t="s">
        <v>3097</v>
      </c>
      <c r="I516" s="849">
        <v>884.010009765625</v>
      </c>
      <c r="J516" s="849">
        <v>1</v>
      </c>
      <c r="K516" s="850">
        <v>884.010009765625</v>
      </c>
    </row>
    <row r="517" spans="1:11" ht="14.4" customHeight="1" x14ac:dyDescent="0.3">
      <c r="A517" s="831" t="s">
        <v>577</v>
      </c>
      <c r="B517" s="832" t="s">
        <v>578</v>
      </c>
      <c r="C517" s="835" t="s">
        <v>2212</v>
      </c>
      <c r="D517" s="863" t="s">
        <v>2213</v>
      </c>
      <c r="E517" s="835" t="s">
        <v>2575</v>
      </c>
      <c r="F517" s="863" t="s">
        <v>2576</v>
      </c>
      <c r="G517" s="835" t="s">
        <v>3098</v>
      </c>
      <c r="H517" s="835" t="s">
        <v>3099</v>
      </c>
      <c r="I517" s="849">
        <v>1856.0999755859375</v>
      </c>
      <c r="J517" s="849">
        <v>2</v>
      </c>
      <c r="K517" s="850">
        <v>3712.199951171875</v>
      </c>
    </row>
    <row r="518" spans="1:11" ht="14.4" customHeight="1" x14ac:dyDescent="0.3">
      <c r="A518" s="831" t="s">
        <v>577</v>
      </c>
      <c r="B518" s="832" t="s">
        <v>578</v>
      </c>
      <c r="C518" s="835" t="s">
        <v>2212</v>
      </c>
      <c r="D518" s="863" t="s">
        <v>2213</v>
      </c>
      <c r="E518" s="835" t="s">
        <v>2575</v>
      </c>
      <c r="F518" s="863" t="s">
        <v>2576</v>
      </c>
      <c r="G518" s="835" t="s">
        <v>3100</v>
      </c>
      <c r="H518" s="835" t="s">
        <v>3101</v>
      </c>
      <c r="I518" s="849">
        <v>1856.0999755859375</v>
      </c>
      <c r="J518" s="849">
        <v>4</v>
      </c>
      <c r="K518" s="850">
        <v>7424.39990234375</v>
      </c>
    </row>
    <row r="519" spans="1:11" ht="14.4" customHeight="1" x14ac:dyDescent="0.3">
      <c r="A519" s="831" t="s">
        <v>577</v>
      </c>
      <c r="B519" s="832" t="s">
        <v>578</v>
      </c>
      <c r="C519" s="835" t="s">
        <v>2212</v>
      </c>
      <c r="D519" s="863" t="s">
        <v>2213</v>
      </c>
      <c r="E519" s="835" t="s">
        <v>2575</v>
      </c>
      <c r="F519" s="863" t="s">
        <v>2576</v>
      </c>
      <c r="G519" s="835" t="s">
        <v>3102</v>
      </c>
      <c r="H519" s="835" t="s">
        <v>3103</v>
      </c>
      <c r="I519" s="849">
        <v>1848.0377604166667</v>
      </c>
      <c r="J519" s="849">
        <v>11</v>
      </c>
      <c r="K519" s="850">
        <v>20344.539794921875</v>
      </c>
    </row>
    <row r="520" spans="1:11" ht="14.4" customHeight="1" x14ac:dyDescent="0.3">
      <c r="A520" s="831" t="s">
        <v>577</v>
      </c>
      <c r="B520" s="832" t="s">
        <v>578</v>
      </c>
      <c r="C520" s="835" t="s">
        <v>2212</v>
      </c>
      <c r="D520" s="863" t="s">
        <v>2213</v>
      </c>
      <c r="E520" s="835" t="s">
        <v>2575</v>
      </c>
      <c r="F520" s="863" t="s">
        <v>2576</v>
      </c>
      <c r="G520" s="835" t="s">
        <v>3104</v>
      </c>
      <c r="H520" s="835" t="s">
        <v>3105</v>
      </c>
      <c r="I520" s="849">
        <v>1856.0999755859375</v>
      </c>
      <c r="J520" s="849">
        <v>5</v>
      </c>
      <c r="K520" s="850">
        <v>9280.4998779296875</v>
      </c>
    </row>
    <row r="521" spans="1:11" ht="14.4" customHeight="1" x14ac:dyDescent="0.3">
      <c r="A521" s="831" t="s">
        <v>577</v>
      </c>
      <c r="B521" s="832" t="s">
        <v>578</v>
      </c>
      <c r="C521" s="835" t="s">
        <v>2212</v>
      </c>
      <c r="D521" s="863" t="s">
        <v>2213</v>
      </c>
      <c r="E521" s="835" t="s">
        <v>2575</v>
      </c>
      <c r="F521" s="863" t="s">
        <v>2576</v>
      </c>
      <c r="G521" s="835" t="s">
        <v>3106</v>
      </c>
      <c r="H521" s="835" t="s">
        <v>3107</v>
      </c>
      <c r="I521" s="849">
        <v>1837.9599914550781</v>
      </c>
      <c r="J521" s="849">
        <v>4</v>
      </c>
      <c r="K521" s="850">
        <v>7351.8399658203125</v>
      </c>
    </row>
    <row r="522" spans="1:11" ht="14.4" customHeight="1" x14ac:dyDescent="0.3">
      <c r="A522" s="831" t="s">
        <v>577</v>
      </c>
      <c r="B522" s="832" t="s">
        <v>578</v>
      </c>
      <c r="C522" s="835" t="s">
        <v>2212</v>
      </c>
      <c r="D522" s="863" t="s">
        <v>2213</v>
      </c>
      <c r="E522" s="835" t="s">
        <v>2575</v>
      </c>
      <c r="F522" s="863" t="s">
        <v>2576</v>
      </c>
      <c r="G522" s="835" t="s">
        <v>3108</v>
      </c>
      <c r="H522" s="835" t="s">
        <v>3109</v>
      </c>
      <c r="I522" s="849">
        <v>1856.0999755859375</v>
      </c>
      <c r="J522" s="849">
        <v>2</v>
      </c>
      <c r="K522" s="850">
        <v>3712.199951171875</v>
      </c>
    </row>
    <row r="523" spans="1:11" ht="14.4" customHeight="1" x14ac:dyDescent="0.3">
      <c r="A523" s="831" t="s">
        <v>577</v>
      </c>
      <c r="B523" s="832" t="s">
        <v>578</v>
      </c>
      <c r="C523" s="835" t="s">
        <v>2212</v>
      </c>
      <c r="D523" s="863" t="s">
        <v>2213</v>
      </c>
      <c r="E523" s="835" t="s">
        <v>2575</v>
      </c>
      <c r="F523" s="863" t="s">
        <v>2576</v>
      </c>
      <c r="G523" s="835" t="s">
        <v>3110</v>
      </c>
      <c r="H523" s="835" t="s">
        <v>3111</v>
      </c>
      <c r="I523" s="849">
        <v>1856.0999755859375</v>
      </c>
      <c r="J523" s="849">
        <v>1</v>
      </c>
      <c r="K523" s="850">
        <v>1856.0999755859375</v>
      </c>
    </row>
    <row r="524" spans="1:11" ht="14.4" customHeight="1" x14ac:dyDescent="0.3">
      <c r="A524" s="831" t="s">
        <v>577</v>
      </c>
      <c r="B524" s="832" t="s">
        <v>578</v>
      </c>
      <c r="C524" s="835" t="s">
        <v>2212</v>
      </c>
      <c r="D524" s="863" t="s">
        <v>2213</v>
      </c>
      <c r="E524" s="835" t="s">
        <v>2575</v>
      </c>
      <c r="F524" s="863" t="s">
        <v>2576</v>
      </c>
      <c r="G524" s="835" t="s">
        <v>3112</v>
      </c>
      <c r="H524" s="835" t="s">
        <v>3113</v>
      </c>
      <c r="I524" s="849">
        <v>1825.0028599330358</v>
      </c>
      <c r="J524" s="849">
        <v>9</v>
      </c>
      <c r="K524" s="850">
        <v>16487.219970703125</v>
      </c>
    </row>
    <row r="525" spans="1:11" ht="14.4" customHeight="1" x14ac:dyDescent="0.3">
      <c r="A525" s="831" t="s">
        <v>577</v>
      </c>
      <c r="B525" s="832" t="s">
        <v>578</v>
      </c>
      <c r="C525" s="835" t="s">
        <v>2212</v>
      </c>
      <c r="D525" s="863" t="s">
        <v>2213</v>
      </c>
      <c r="E525" s="835" t="s">
        <v>2575</v>
      </c>
      <c r="F525" s="863" t="s">
        <v>2576</v>
      </c>
      <c r="G525" s="835" t="s">
        <v>3114</v>
      </c>
      <c r="H525" s="835" t="s">
        <v>3115</v>
      </c>
      <c r="I525" s="849">
        <v>748.57000732421875</v>
      </c>
      <c r="J525" s="849">
        <v>2</v>
      </c>
      <c r="K525" s="850">
        <v>1497.1400146484375</v>
      </c>
    </row>
    <row r="526" spans="1:11" ht="14.4" customHeight="1" x14ac:dyDescent="0.3">
      <c r="A526" s="831" t="s">
        <v>577</v>
      </c>
      <c r="B526" s="832" t="s">
        <v>578</v>
      </c>
      <c r="C526" s="835" t="s">
        <v>2212</v>
      </c>
      <c r="D526" s="863" t="s">
        <v>2213</v>
      </c>
      <c r="E526" s="835" t="s">
        <v>2575</v>
      </c>
      <c r="F526" s="863" t="s">
        <v>2576</v>
      </c>
      <c r="G526" s="835" t="s">
        <v>3116</v>
      </c>
      <c r="H526" s="835" t="s">
        <v>3117</v>
      </c>
      <c r="I526" s="849">
        <v>748.57000732421875</v>
      </c>
      <c r="J526" s="849">
        <v>1</v>
      </c>
      <c r="K526" s="850">
        <v>748.57000732421875</v>
      </c>
    </row>
    <row r="527" spans="1:11" ht="14.4" customHeight="1" x14ac:dyDescent="0.3">
      <c r="A527" s="831" t="s">
        <v>577</v>
      </c>
      <c r="B527" s="832" t="s">
        <v>578</v>
      </c>
      <c r="C527" s="835" t="s">
        <v>2212</v>
      </c>
      <c r="D527" s="863" t="s">
        <v>2213</v>
      </c>
      <c r="E527" s="835" t="s">
        <v>2575</v>
      </c>
      <c r="F527" s="863" t="s">
        <v>2576</v>
      </c>
      <c r="G527" s="835" t="s">
        <v>3118</v>
      </c>
      <c r="H527" s="835" t="s">
        <v>3119</v>
      </c>
      <c r="I527" s="849">
        <v>748.57501220703125</v>
      </c>
      <c r="J527" s="849">
        <v>2</v>
      </c>
      <c r="K527" s="850">
        <v>1497.1500244140625</v>
      </c>
    </row>
    <row r="528" spans="1:11" ht="14.4" customHeight="1" x14ac:dyDescent="0.3">
      <c r="A528" s="831" t="s">
        <v>577</v>
      </c>
      <c r="B528" s="832" t="s">
        <v>578</v>
      </c>
      <c r="C528" s="835" t="s">
        <v>2212</v>
      </c>
      <c r="D528" s="863" t="s">
        <v>2213</v>
      </c>
      <c r="E528" s="835" t="s">
        <v>2575</v>
      </c>
      <c r="F528" s="863" t="s">
        <v>2576</v>
      </c>
      <c r="G528" s="835" t="s">
        <v>3120</v>
      </c>
      <c r="H528" s="835" t="s">
        <v>3121</v>
      </c>
      <c r="I528" s="849">
        <v>748.57000732421875</v>
      </c>
      <c r="J528" s="849">
        <v>2</v>
      </c>
      <c r="K528" s="850">
        <v>1497.1400146484375</v>
      </c>
    </row>
    <row r="529" spans="1:11" ht="14.4" customHeight="1" x14ac:dyDescent="0.3">
      <c r="A529" s="831" t="s">
        <v>577</v>
      </c>
      <c r="B529" s="832" t="s">
        <v>578</v>
      </c>
      <c r="C529" s="835" t="s">
        <v>2212</v>
      </c>
      <c r="D529" s="863" t="s">
        <v>2213</v>
      </c>
      <c r="E529" s="835" t="s">
        <v>2575</v>
      </c>
      <c r="F529" s="863" t="s">
        <v>2576</v>
      </c>
      <c r="G529" s="835" t="s">
        <v>3122</v>
      </c>
      <c r="H529" s="835" t="s">
        <v>3123</v>
      </c>
      <c r="I529" s="849">
        <v>748.57000732421875</v>
      </c>
      <c r="J529" s="849">
        <v>1</v>
      </c>
      <c r="K529" s="850">
        <v>748.57000732421875</v>
      </c>
    </row>
    <row r="530" spans="1:11" ht="14.4" customHeight="1" x14ac:dyDescent="0.3">
      <c r="A530" s="831" t="s">
        <v>577</v>
      </c>
      <c r="B530" s="832" t="s">
        <v>578</v>
      </c>
      <c r="C530" s="835" t="s">
        <v>2212</v>
      </c>
      <c r="D530" s="863" t="s">
        <v>2213</v>
      </c>
      <c r="E530" s="835" t="s">
        <v>2575</v>
      </c>
      <c r="F530" s="863" t="s">
        <v>2576</v>
      </c>
      <c r="G530" s="835" t="s">
        <v>3124</v>
      </c>
      <c r="H530" s="835" t="s">
        <v>3125</v>
      </c>
      <c r="I530" s="849">
        <v>748.57000732421875</v>
      </c>
      <c r="J530" s="849">
        <v>1</v>
      </c>
      <c r="K530" s="850">
        <v>748.57000732421875</v>
      </c>
    </row>
    <row r="531" spans="1:11" ht="14.4" customHeight="1" x14ac:dyDescent="0.3">
      <c r="A531" s="831" t="s">
        <v>577</v>
      </c>
      <c r="B531" s="832" t="s">
        <v>578</v>
      </c>
      <c r="C531" s="835" t="s">
        <v>2212</v>
      </c>
      <c r="D531" s="863" t="s">
        <v>2213</v>
      </c>
      <c r="E531" s="835" t="s">
        <v>2575</v>
      </c>
      <c r="F531" s="863" t="s">
        <v>2576</v>
      </c>
      <c r="G531" s="835" t="s">
        <v>3126</v>
      </c>
      <c r="H531" s="835" t="s">
        <v>3127</v>
      </c>
      <c r="I531" s="849">
        <v>748.57000732421875</v>
      </c>
      <c r="J531" s="849">
        <v>1</v>
      </c>
      <c r="K531" s="850">
        <v>748.57000732421875</v>
      </c>
    </row>
    <row r="532" spans="1:11" ht="14.4" customHeight="1" x14ac:dyDescent="0.3">
      <c r="A532" s="831" t="s">
        <v>577</v>
      </c>
      <c r="B532" s="832" t="s">
        <v>578</v>
      </c>
      <c r="C532" s="835" t="s">
        <v>2212</v>
      </c>
      <c r="D532" s="863" t="s">
        <v>2213</v>
      </c>
      <c r="E532" s="835" t="s">
        <v>2575</v>
      </c>
      <c r="F532" s="863" t="s">
        <v>2576</v>
      </c>
      <c r="G532" s="835" t="s">
        <v>3128</v>
      </c>
      <c r="H532" s="835" t="s">
        <v>3129</v>
      </c>
      <c r="I532" s="849">
        <v>1820.800048828125</v>
      </c>
      <c r="J532" s="849">
        <v>1</v>
      </c>
      <c r="K532" s="850">
        <v>1820.800048828125</v>
      </c>
    </row>
    <row r="533" spans="1:11" ht="14.4" customHeight="1" x14ac:dyDescent="0.3">
      <c r="A533" s="831" t="s">
        <v>577</v>
      </c>
      <c r="B533" s="832" t="s">
        <v>578</v>
      </c>
      <c r="C533" s="835" t="s">
        <v>2212</v>
      </c>
      <c r="D533" s="863" t="s">
        <v>2213</v>
      </c>
      <c r="E533" s="835" t="s">
        <v>2575</v>
      </c>
      <c r="F533" s="863" t="s">
        <v>2576</v>
      </c>
      <c r="G533" s="835" t="s">
        <v>3130</v>
      </c>
      <c r="H533" s="835" t="s">
        <v>3131</v>
      </c>
      <c r="I533" s="849">
        <v>2002.050048828125</v>
      </c>
      <c r="J533" s="849">
        <v>1</v>
      </c>
      <c r="K533" s="850">
        <v>2002.050048828125</v>
      </c>
    </row>
    <row r="534" spans="1:11" ht="14.4" customHeight="1" x14ac:dyDescent="0.3">
      <c r="A534" s="831" t="s">
        <v>577</v>
      </c>
      <c r="B534" s="832" t="s">
        <v>578</v>
      </c>
      <c r="C534" s="835" t="s">
        <v>2212</v>
      </c>
      <c r="D534" s="863" t="s">
        <v>2213</v>
      </c>
      <c r="E534" s="835" t="s">
        <v>2575</v>
      </c>
      <c r="F534" s="863" t="s">
        <v>2576</v>
      </c>
      <c r="G534" s="835" t="s">
        <v>3132</v>
      </c>
      <c r="H534" s="835" t="s">
        <v>3133</v>
      </c>
      <c r="I534" s="849">
        <v>1820.75</v>
      </c>
      <c r="J534" s="849">
        <v>1</v>
      </c>
      <c r="K534" s="850">
        <v>1820.75</v>
      </c>
    </row>
    <row r="535" spans="1:11" ht="14.4" customHeight="1" x14ac:dyDescent="0.3">
      <c r="A535" s="831" t="s">
        <v>577</v>
      </c>
      <c r="B535" s="832" t="s">
        <v>578</v>
      </c>
      <c r="C535" s="835" t="s">
        <v>2212</v>
      </c>
      <c r="D535" s="863" t="s">
        <v>2213</v>
      </c>
      <c r="E535" s="835" t="s">
        <v>2575</v>
      </c>
      <c r="F535" s="863" t="s">
        <v>2576</v>
      </c>
      <c r="G535" s="835" t="s">
        <v>3134</v>
      </c>
      <c r="H535" s="835" t="s">
        <v>3135</v>
      </c>
      <c r="I535" s="849">
        <v>1820.739990234375</v>
      </c>
      <c r="J535" s="849">
        <v>1</v>
      </c>
      <c r="K535" s="850">
        <v>1820.739990234375</v>
      </c>
    </row>
    <row r="536" spans="1:11" ht="14.4" customHeight="1" x14ac:dyDescent="0.3">
      <c r="A536" s="831" t="s">
        <v>577</v>
      </c>
      <c r="B536" s="832" t="s">
        <v>578</v>
      </c>
      <c r="C536" s="835" t="s">
        <v>2212</v>
      </c>
      <c r="D536" s="863" t="s">
        <v>2213</v>
      </c>
      <c r="E536" s="835" t="s">
        <v>2575</v>
      </c>
      <c r="F536" s="863" t="s">
        <v>2576</v>
      </c>
      <c r="G536" s="835" t="s">
        <v>3136</v>
      </c>
      <c r="H536" s="835" t="s">
        <v>3137</v>
      </c>
      <c r="I536" s="849">
        <v>1820.75</v>
      </c>
      <c r="J536" s="849">
        <v>1</v>
      </c>
      <c r="K536" s="850">
        <v>1820.75</v>
      </c>
    </row>
    <row r="537" spans="1:11" ht="14.4" customHeight="1" x14ac:dyDescent="0.3">
      <c r="A537" s="831" t="s">
        <v>577</v>
      </c>
      <c r="B537" s="832" t="s">
        <v>578</v>
      </c>
      <c r="C537" s="835" t="s">
        <v>2212</v>
      </c>
      <c r="D537" s="863" t="s">
        <v>2213</v>
      </c>
      <c r="E537" s="835" t="s">
        <v>2575</v>
      </c>
      <c r="F537" s="863" t="s">
        <v>2576</v>
      </c>
      <c r="G537" s="835" t="s">
        <v>3138</v>
      </c>
      <c r="H537" s="835" t="s">
        <v>3139</v>
      </c>
      <c r="I537" s="849">
        <v>1820.75</v>
      </c>
      <c r="J537" s="849">
        <v>1</v>
      </c>
      <c r="K537" s="850">
        <v>1820.75</v>
      </c>
    </row>
    <row r="538" spans="1:11" ht="14.4" customHeight="1" x14ac:dyDescent="0.3">
      <c r="A538" s="831" t="s">
        <v>577</v>
      </c>
      <c r="B538" s="832" t="s">
        <v>578</v>
      </c>
      <c r="C538" s="835" t="s">
        <v>2212</v>
      </c>
      <c r="D538" s="863" t="s">
        <v>2213</v>
      </c>
      <c r="E538" s="835" t="s">
        <v>2575</v>
      </c>
      <c r="F538" s="863" t="s">
        <v>2576</v>
      </c>
      <c r="G538" s="835" t="s">
        <v>3140</v>
      </c>
      <c r="H538" s="835" t="s">
        <v>3141</v>
      </c>
      <c r="I538" s="849">
        <v>1820.739990234375</v>
      </c>
      <c r="J538" s="849">
        <v>2</v>
      </c>
      <c r="K538" s="850">
        <v>3641.47998046875</v>
      </c>
    </row>
    <row r="539" spans="1:11" ht="14.4" customHeight="1" x14ac:dyDescent="0.3">
      <c r="A539" s="831" t="s">
        <v>577</v>
      </c>
      <c r="B539" s="832" t="s">
        <v>578</v>
      </c>
      <c r="C539" s="835" t="s">
        <v>2212</v>
      </c>
      <c r="D539" s="863" t="s">
        <v>2213</v>
      </c>
      <c r="E539" s="835" t="s">
        <v>2575</v>
      </c>
      <c r="F539" s="863" t="s">
        <v>2576</v>
      </c>
      <c r="G539" s="835" t="s">
        <v>3142</v>
      </c>
      <c r="H539" s="835" t="s">
        <v>3143</v>
      </c>
      <c r="I539" s="849">
        <v>1820.75</v>
      </c>
      <c r="J539" s="849">
        <v>1</v>
      </c>
      <c r="K539" s="850">
        <v>1820.75</v>
      </c>
    </row>
    <row r="540" spans="1:11" ht="14.4" customHeight="1" x14ac:dyDescent="0.3">
      <c r="A540" s="831" t="s">
        <v>577</v>
      </c>
      <c r="B540" s="832" t="s">
        <v>578</v>
      </c>
      <c r="C540" s="835" t="s">
        <v>2212</v>
      </c>
      <c r="D540" s="863" t="s">
        <v>2213</v>
      </c>
      <c r="E540" s="835" t="s">
        <v>2575</v>
      </c>
      <c r="F540" s="863" t="s">
        <v>2576</v>
      </c>
      <c r="G540" s="835" t="s">
        <v>3144</v>
      </c>
      <c r="H540" s="835" t="s">
        <v>3145</v>
      </c>
      <c r="I540" s="849">
        <v>1839.0799560546875</v>
      </c>
      <c r="J540" s="849">
        <v>1</v>
      </c>
      <c r="K540" s="850">
        <v>1839.0799560546875</v>
      </c>
    </row>
    <row r="541" spans="1:11" ht="14.4" customHeight="1" x14ac:dyDescent="0.3">
      <c r="A541" s="831" t="s">
        <v>577</v>
      </c>
      <c r="B541" s="832" t="s">
        <v>578</v>
      </c>
      <c r="C541" s="835" t="s">
        <v>2212</v>
      </c>
      <c r="D541" s="863" t="s">
        <v>2213</v>
      </c>
      <c r="E541" s="835" t="s">
        <v>2575</v>
      </c>
      <c r="F541" s="863" t="s">
        <v>2576</v>
      </c>
      <c r="G541" s="835" t="s">
        <v>3146</v>
      </c>
      <c r="H541" s="835" t="s">
        <v>3147</v>
      </c>
      <c r="I541" s="849">
        <v>1764.9100341796875</v>
      </c>
      <c r="J541" s="849">
        <v>1</v>
      </c>
      <c r="K541" s="850">
        <v>1764.9100341796875</v>
      </c>
    </row>
    <row r="542" spans="1:11" ht="14.4" customHeight="1" x14ac:dyDescent="0.3">
      <c r="A542" s="831" t="s">
        <v>577</v>
      </c>
      <c r="B542" s="832" t="s">
        <v>578</v>
      </c>
      <c r="C542" s="835" t="s">
        <v>2212</v>
      </c>
      <c r="D542" s="863" t="s">
        <v>2213</v>
      </c>
      <c r="E542" s="835" t="s">
        <v>2575</v>
      </c>
      <c r="F542" s="863" t="s">
        <v>2576</v>
      </c>
      <c r="G542" s="835" t="s">
        <v>3148</v>
      </c>
      <c r="H542" s="835" t="s">
        <v>3149</v>
      </c>
      <c r="I542" s="849">
        <v>1809.4099853515625</v>
      </c>
      <c r="J542" s="849">
        <v>5</v>
      </c>
      <c r="K542" s="850">
        <v>9047.0499267578125</v>
      </c>
    </row>
    <row r="543" spans="1:11" ht="14.4" customHeight="1" x14ac:dyDescent="0.3">
      <c r="A543" s="831" t="s">
        <v>577</v>
      </c>
      <c r="B543" s="832" t="s">
        <v>578</v>
      </c>
      <c r="C543" s="835" t="s">
        <v>2212</v>
      </c>
      <c r="D543" s="863" t="s">
        <v>2213</v>
      </c>
      <c r="E543" s="835" t="s">
        <v>2575</v>
      </c>
      <c r="F543" s="863" t="s">
        <v>2576</v>
      </c>
      <c r="G543" s="835" t="s">
        <v>3150</v>
      </c>
      <c r="H543" s="835" t="s">
        <v>3151</v>
      </c>
      <c r="I543" s="849">
        <v>1839.0799560546875</v>
      </c>
      <c r="J543" s="849">
        <v>4</v>
      </c>
      <c r="K543" s="850">
        <v>7356.31982421875</v>
      </c>
    </row>
    <row r="544" spans="1:11" ht="14.4" customHeight="1" x14ac:dyDescent="0.3">
      <c r="A544" s="831" t="s">
        <v>577</v>
      </c>
      <c r="B544" s="832" t="s">
        <v>578</v>
      </c>
      <c r="C544" s="835" t="s">
        <v>2212</v>
      </c>
      <c r="D544" s="863" t="s">
        <v>2213</v>
      </c>
      <c r="E544" s="835" t="s">
        <v>2575</v>
      </c>
      <c r="F544" s="863" t="s">
        <v>2576</v>
      </c>
      <c r="G544" s="835" t="s">
        <v>3152</v>
      </c>
      <c r="H544" s="835" t="s">
        <v>3153</v>
      </c>
      <c r="I544" s="849">
        <v>1839.0799560546875</v>
      </c>
      <c r="J544" s="849">
        <v>8</v>
      </c>
      <c r="K544" s="850">
        <v>14712.6396484375</v>
      </c>
    </row>
    <row r="545" spans="1:11" ht="14.4" customHeight="1" x14ac:dyDescent="0.3">
      <c r="A545" s="831" t="s">
        <v>577</v>
      </c>
      <c r="B545" s="832" t="s">
        <v>578</v>
      </c>
      <c r="C545" s="835" t="s">
        <v>2212</v>
      </c>
      <c r="D545" s="863" t="s">
        <v>2213</v>
      </c>
      <c r="E545" s="835" t="s">
        <v>2575</v>
      </c>
      <c r="F545" s="863" t="s">
        <v>2576</v>
      </c>
      <c r="G545" s="835" t="s">
        <v>3154</v>
      </c>
      <c r="H545" s="835" t="s">
        <v>3155</v>
      </c>
      <c r="I545" s="849">
        <v>1839.0799560546875</v>
      </c>
      <c r="J545" s="849">
        <v>3</v>
      </c>
      <c r="K545" s="850">
        <v>5517.2398681640625</v>
      </c>
    </row>
    <row r="546" spans="1:11" ht="14.4" customHeight="1" x14ac:dyDescent="0.3">
      <c r="A546" s="831" t="s">
        <v>577</v>
      </c>
      <c r="B546" s="832" t="s">
        <v>578</v>
      </c>
      <c r="C546" s="835" t="s">
        <v>2212</v>
      </c>
      <c r="D546" s="863" t="s">
        <v>2213</v>
      </c>
      <c r="E546" s="835" t="s">
        <v>2575</v>
      </c>
      <c r="F546" s="863" t="s">
        <v>2576</v>
      </c>
      <c r="G546" s="835" t="s">
        <v>3156</v>
      </c>
      <c r="H546" s="835" t="s">
        <v>3157</v>
      </c>
      <c r="I546" s="849">
        <v>1839.0799560546875</v>
      </c>
      <c r="J546" s="849">
        <v>1</v>
      </c>
      <c r="K546" s="850">
        <v>1839.0799560546875</v>
      </c>
    </row>
    <row r="547" spans="1:11" ht="14.4" customHeight="1" x14ac:dyDescent="0.3">
      <c r="A547" s="831" t="s">
        <v>577</v>
      </c>
      <c r="B547" s="832" t="s">
        <v>578</v>
      </c>
      <c r="C547" s="835" t="s">
        <v>2212</v>
      </c>
      <c r="D547" s="863" t="s">
        <v>2213</v>
      </c>
      <c r="E547" s="835" t="s">
        <v>2575</v>
      </c>
      <c r="F547" s="863" t="s">
        <v>2576</v>
      </c>
      <c r="G547" s="835" t="s">
        <v>3158</v>
      </c>
      <c r="H547" s="835" t="s">
        <v>3159</v>
      </c>
      <c r="I547" s="849">
        <v>1839.0799560546875</v>
      </c>
      <c r="J547" s="849">
        <v>1</v>
      </c>
      <c r="K547" s="850">
        <v>1839.0799560546875</v>
      </c>
    </row>
    <row r="548" spans="1:11" ht="14.4" customHeight="1" x14ac:dyDescent="0.3">
      <c r="A548" s="831" t="s">
        <v>577</v>
      </c>
      <c r="B548" s="832" t="s">
        <v>578</v>
      </c>
      <c r="C548" s="835" t="s">
        <v>2212</v>
      </c>
      <c r="D548" s="863" t="s">
        <v>2213</v>
      </c>
      <c r="E548" s="835" t="s">
        <v>2575</v>
      </c>
      <c r="F548" s="863" t="s">
        <v>2576</v>
      </c>
      <c r="G548" s="835" t="s">
        <v>3160</v>
      </c>
      <c r="H548" s="835" t="s">
        <v>3161</v>
      </c>
      <c r="I548" s="849">
        <v>1800</v>
      </c>
      <c r="J548" s="849">
        <v>1</v>
      </c>
      <c r="K548" s="850">
        <v>1800</v>
      </c>
    </row>
    <row r="549" spans="1:11" ht="14.4" customHeight="1" x14ac:dyDescent="0.3">
      <c r="A549" s="831" t="s">
        <v>577</v>
      </c>
      <c r="B549" s="832" t="s">
        <v>578</v>
      </c>
      <c r="C549" s="835" t="s">
        <v>2212</v>
      </c>
      <c r="D549" s="863" t="s">
        <v>2213</v>
      </c>
      <c r="E549" s="835" t="s">
        <v>2575</v>
      </c>
      <c r="F549" s="863" t="s">
        <v>2576</v>
      </c>
      <c r="G549" s="835" t="s">
        <v>3162</v>
      </c>
      <c r="H549" s="835" t="s">
        <v>3163</v>
      </c>
      <c r="I549" s="849">
        <v>3859.169921875</v>
      </c>
      <c r="J549" s="849">
        <v>1</v>
      </c>
      <c r="K549" s="850">
        <v>3859.169921875</v>
      </c>
    </row>
    <row r="550" spans="1:11" ht="14.4" customHeight="1" x14ac:dyDescent="0.3">
      <c r="A550" s="831" t="s">
        <v>577</v>
      </c>
      <c r="B550" s="832" t="s">
        <v>578</v>
      </c>
      <c r="C550" s="835" t="s">
        <v>2212</v>
      </c>
      <c r="D550" s="863" t="s">
        <v>2213</v>
      </c>
      <c r="E550" s="835" t="s">
        <v>2575</v>
      </c>
      <c r="F550" s="863" t="s">
        <v>2576</v>
      </c>
      <c r="G550" s="835" t="s">
        <v>3164</v>
      </c>
      <c r="H550" s="835" t="s">
        <v>3165</v>
      </c>
      <c r="I550" s="849">
        <v>3859.169921875</v>
      </c>
      <c r="J550" s="849">
        <v>2</v>
      </c>
      <c r="K550" s="850">
        <v>7718.33984375</v>
      </c>
    </row>
    <row r="551" spans="1:11" ht="14.4" customHeight="1" x14ac:dyDescent="0.3">
      <c r="A551" s="831" t="s">
        <v>577</v>
      </c>
      <c r="B551" s="832" t="s">
        <v>578</v>
      </c>
      <c r="C551" s="835" t="s">
        <v>2212</v>
      </c>
      <c r="D551" s="863" t="s">
        <v>2213</v>
      </c>
      <c r="E551" s="835" t="s">
        <v>2575</v>
      </c>
      <c r="F551" s="863" t="s">
        <v>2576</v>
      </c>
      <c r="G551" s="835" t="s">
        <v>3166</v>
      </c>
      <c r="H551" s="835" t="s">
        <v>3167</v>
      </c>
      <c r="I551" s="849">
        <v>3859.169921875</v>
      </c>
      <c r="J551" s="849">
        <v>2</v>
      </c>
      <c r="K551" s="850">
        <v>7718.33984375</v>
      </c>
    </row>
    <row r="552" spans="1:11" ht="14.4" customHeight="1" x14ac:dyDescent="0.3">
      <c r="A552" s="831" t="s">
        <v>577</v>
      </c>
      <c r="B552" s="832" t="s">
        <v>578</v>
      </c>
      <c r="C552" s="835" t="s">
        <v>2212</v>
      </c>
      <c r="D552" s="863" t="s">
        <v>2213</v>
      </c>
      <c r="E552" s="835" t="s">
        <v>2575</v>
      </c>
      <c r="F552" s="863" t="s">
        <v>2576</v>
      </c>
      <c r="G552" s="835" t="s">
        <v>3168</v>
      </c>
      <c r="H552" s="835" t="s">
        <v>3169</v>
      </c>
      <c r="I552" s="849">
        <v>3859.169921875</v>
      </c>
      <c r="J552" s="849">
        <v>1</v>
      </c>
      <c r="K552" s="850">
        <v>3859.169921875</v>
      </c>
    </row>
    <row r="553" spans="1:11" ht="14.4" customHeight="1" x14ac:dyDescent="0.3">
      <c r="A553" s="831" t="s">
        <v>577</v>
      </c>
      <c r="B553" s="832" t="s">
        <v>578</v>
      </c>
      <c r="C553" s="835" t="s">
        <v>2212</v>
      </c>
      <c r="D553" s="863" t="s">
        <v>2213</v>
      </c>
      <c r="E553" s="835" t="s">
        <v>2575</v>
      </c>
      <c r="F553" s="863" t="s">
        <v>2576</v>
      </c>
      <c r="G553" s="835" t="s">
        <v>3170</v>
      </c>
      <c r="H553" s="835" t="s">
        <v>3171</v>
      </c>
      <c r="I553" s="849">
        <v>3859.169921875</v>
      </c>
      <c r="J553" s="849">
        <v>3</v>
      </c>
      <c r="K553" s="850">
        <v>11577.509765625</v>
      </c>
    </row>
    <row r="554" spans="1:11" ht="14.4" customHeight="1" x14ac:dyDescent="0.3">
      <c r="A554" s="831" t="s">
        <v>577</v>
      </c>
      <c r="B554" s="832" t="s">
        <v>578</v>
      </c>
      <c r="C554" s="835" t="s">
        <v>2212</v>
      </c>
      <c r="D554" s="863" t="s">
        <v>2213</v>
      </c>
      <c r="E554" s="835" t="s">
        <v>2575</v>
      </c>
      <c r="F554" s="863" t="s">
        <v>2576</v>
      </c>
      <c r="G554" s="835" t="s">
        <v>3172</v>
      </c>
      <c r="H554" s="835" t="s">
        <v>3173</v>
      </c>
      <c r="I554" s="849">
        <v>4208.2001953125</v>
      </c>
      <c r="J554" s="849">
        <v>1</v>
      </c>
      <c r="K554" s="850">
        <v>4208.2001953125</v>
      </c>
    </row>
    <row r="555" spans="1:11" ht="14.4" customHeight="1" x14ac:dyDescent="0.3">
      <c r="A555" s="831" t="s">
        <v>577</v>
      </c>
      <c r="B555" s="832" t="s">
        <v>578</v>
      </c>
      <c r="C555" s="835" t="s">
        <v>2212</v>
      </c>
      <c r="D555" s="863" t="s">
        <v>2213</v>
      </c>
      <c r="E555" s="835" t="s">
        <v>2575</v>
      </c>
      <c r="F555" s="863" t="s">
        <v>2576</v>
      </c>
      <c r="G555" s="835" t="s">
        <v>3174</v>
      </c>
      <c r="H555" s="835" t="s">
        <v>3175</v>
      </c>
      <c r="I555" s="849">
        <v>3510.260009765625</v>
      </c>
      <c r="J555" s="849">
        <v>1</v>
      </c>
      <c r="K555" s="850">
        <v>3510.260009765625</v>
      </c>
    </row>
    <row r="556" spans="1:11" ht="14.4" customHeight="1" x14ac:dyDescent="0.3">
      <c r="A556" s="831" t="s">
        <v>577</v>
      </c>
      <c r="B556" s="832" t="s">
        <v>578</v>
      </c>
      <c r="C556" s="835" t="s">
        <v>2212</v>
      </c>
      <c r="D556" s="863" t="s">
        <v>2213</v>
      </c>
      <c r="E556" s="835" t="s">
        <v>2575</v>
      </c>
      <c r="F556" s="863" t="s">
        <v>2576</v>
      </c>
      <c r="G556" s="835" t="s">
        <v>3176</v>
      </c>
      <c r="H556" s="835" t="s">
        <v>3177</v>
      </c>
      <c r="I556" s="849">
        <v>3510.260009765625</v>
      </c>
      <c r="J556" s="849">
        <v>2</v>
      </c>
      <c r="K556" s="850">
        <v>7020.52001953125</v>
      </c>
    </row>
    <row r="557" spans="1:11" ht="14.4" customHeight="1" x14ac:dyDescent="0.3">
      <c r="A557" s="831" t="s">
        <v>577</v>
      </c>
      <c r="B557" s="832" t="s">
        <v>578</v>
      </c>
      <c r="C557" s="835" t="s">
        <v>2212</v>
      </c>
      <c r="D557" s="863" t="s">
        <v>2213</v>
      </c>
      <c r="E557" s="835" t="s">
        <v>2575</v>
      </c>
      <c r="F557" s="863" t="s">
        <v>2576</v>
      </c>
      <c r="G557" s="835" t="s">
        <v>3178</v>
      </c>
      <c r="H557" s="835" t="s">
        <v>3179</v>
      </c>
      <c r="I557" s="849">
        <v>3510.260009765625</v>
      </c>
      <c r="J557" s="849">
        <v>1</v>
      </c>
      <c r="K557" s="850">
        <v>3510.260009765625</v>
      </c>
    </row>
    <row r="558" spans="1:11" ht="14.4" customHeight="1" x14ac:dyDescent="0.3">
      <c r="A558" s="831" t="s">
        <v>577</v>
      </c>
      <c r="B558" s="832" t="s">
        <v>578</v>
      </c>
      <c r="C558" s="835" t="s">
        <v>2212</v>
      </c>
      <c r="D558" s="863" t="s">
        <v>2213</v>
      </c>
      <c r="E558" s="835" t="s">
        <v>2575</v>
      </c>
      <c r="F558" s="863" t="s">
        <v>2576</v>
      </c>
      <c r="G558" s="835" t="s">
        <v>3180</v>
      </c>
      <c r="H558" s="835" t="s">
        <v>3181</v>
      </c>
      <c r="I558" s="849">
        <v>3510.260009765625</v>
      </c>
      <c r="J558" s="849">
        <v>1</v>
      </c>
      <c r="K558" s="850">
        <v>3510.260009765625</v>
      </c>
    </row>
    <row r="559" spans="1:11" ht="14.4" customHeight="1" x14ac:dyDescent="0.3">
      <c r="A559" s="831" t="s">
        <v>577</v>
      </c>
      <c r="B559" s="832" t="s">
        <v>578</v>
      </c>
      <c r="C559" s="835" t="s">
        <v>2212</v>
      </c>
      <c r="D559" s="863" t="s">
        <v>2213</v>
      </c>
      <c r="E559" s="835" t="s">
        <v>2575</v>
      </c>
      <c r="F559" s="863" t="s">
        <v>2576</v>
      </c>
      <c r="G559" s="835" t="s">
        <v>3182</v>
      </c>
      <c r="H559" s="835" t="s">
        <v>3183</v>
      </c>
      <c r="I559" s="849">
        <v>3859.169921875</v>
      </c>
      <c r="J559" s="849">
        <v>1</v>
      </c>
      <c r="K559" s="850">
        <v>3859.169921875</v>
      </c>
    </row>
    <row r="560" spans="1:11" ht="14.4" customHeight="1" x14ac:dyDescent="0.3">
      <c r="A560" s="831" t="s">
        <v>577</v>
      </c>
      <c r="B560" s="832" t="s">
        <v>578</v>
      </c>
      <c r="C560" s="835" t="s">
        <v>2212</v>
      </c>
      <c r="D560" s="863" t="s">
        <v>2213</v>
      </c>
      <c r="E560" s="835" t="s">
        <v>2575</v>
      </c>
      <c r="F560" s="863" t="s">
        <v>2576</v>
      </c>
      <c r="G560" s="835" t="s">
        <v>3184</v>
      </c>
      <c r="H560" s="835" t="s">
        <v>3185</v>
      </c>
      <c r="I560" s="849">
        <v>3510.260009765625</v>
      </c>
      <c r="J560" s="849">
        <v>1</v>
      </c>
      <c r="K560" s="850">
        <v>3510.260009765625</v>
      </c>
    </row>
    <row r="561" spans="1:11" ht="14.4" customHeight="1" x14ac:dyDescent="0.3">
      <c r="A561" s="831" t="s">
        <v>577</v>
      </c>
      <c r="B561" s="832" t="s">
        <v>578</v>
      </c>
      <c r="C561" s="835" t="s">
        <v>2212</v>
      </c>
      <c r="D561" s="863" t="s">
        <v>2213</v>
      </c>
      <c r="E561" s="835" t="s">
        <v>2575</v>
      </c>
      <c r="F561" s="863" t="s">
        <v>2576</v>
      </c>
      <c r="G561" s="835" t="s">
        <v>3186</v>
      </c>
      <c r="H561" s="835" t="s">
        <v>3187</v>
      </c>
      <c r="I561" s="849">
        <v>4857.60009765625</v>
      </c>
      <c r="J561" s="849">
        <v>1</v>
      </c>
      <c r="K561" s="850">
        <v>4857.60009765625</v>
      </c>
    </row>
    <row r="562" spans="1:11" ht="14.4" customHeight="1" x14ac:dyDescent="0.3">
      <c r="A562" s="831" t="s">
        <v>577</v>
      </c>
      <c r="B562" s="832" t="s">
        <v>578</v>
      </c>
      <c r="C562" s="835" t="s">
        <v>2212</v>
      </c>
      <c r="D562" s="863" t="s">
        <v>2213</v>
      </c>
      <c r="E562" s="835" t="s">
        <v>2575</v>
      </c>
      <c r="F562" s="863" t="s">
        <v>2576</v>
      </c>
      <c r="G562" s="835" t="s">
        <v>3188</v>
      </c>
      <c r="H562" s="835" t="s">
        <v>3189</v>
      </c>
      <c r="I562" s="849">
        <v>4857.60009765625</v>
      </c>
      <c r="J562" s="849">
        <v>1</v>
      </c>
      <c r="K562" s="850">
        <v>4857.60009765625</v>
      </c>
    </row>
    <row r="563" spans="1:11" ht="14.4" customHeight="1" x14ac:dyDescent="0.3">
      <c r="A563" s="831" t="s">
        <v>577</v>
      </c>
      <c r="B563" s="832" t="s">
        <v>578</v>
      </c>
      <c r="C563" s="835" t="s">
        <v>2212</v>
      </c>
      <c r="D563" s="863" t="s">
        <v>2213</v>
      </c>
      <c r="E563" s="835" t="s">
        <v>2575</v>
      </c>
      <c r="F563" s="863" t="s">
        <v>2576</v>
      </c>
      <c r="G563" s="835" t="s">
        <v>3190</v>
      </c>
      <c r="H563" s="835" t="s">
        <v>3191</v>
      </c>
      <c r="I563" s="849">
        <v>4857.60009765625</v>
      </c>
      <c r="J563" s="849">
        <v>2</v>
      </c>
      <c r="K563" s="850">
        <v>9715.2001953125</v>
      </c>
    </row>
    <row r="564" spans="1:11" ht="14.4" customHeight="1" x14ac:dyDescent="0.3">
      <c r="A564" s="831" t="s">
        <v>577</v>
      </c>
      <c r="B564" s="832" t="s">
        <v>578</v>
      </c>
      <c r="C564" s="835" t="s">
        <v>2212</v>
      </c>
      <c r="D564" s="863" t="s">
        <v>2213</v>
      </c>
      <c r="E564" s="835" t="s">
        <v>2575</v>
      </c>
      <c r="F564" s="863" t="s">
        <v>2576</v>
      </c>
      <c r="G564" s="835" t="s">
        <v>3192</v>
      </c>
      <c r="H564" s="835" t="s">
        <v>3193</v>
      </c>
      <c r="I564" s="849">
        <v>4857.60009765625</v>
      </c>
      <c r="J564" s="849">
        <v>1</v>
      </c>
      <c r="K564" s="850">
        <v>4857.60009765625</v>
      </c>
    </row>
    <row r="565" spans="1:11" ht="14.4" customHeight="1" x14ac:dyDescent="0.3">
      <c r="A565" s="831" t="s">
        <v>577</v>
      </c>
      <c r="B565" s="832" t="s">
        <v>578</v>
      </c>
      <c r="C565" s="835" t="s">
        <v>2212</v>
      </c>
      <c r="D565" s="863" t="s">
        <v>2213</v>
      </c>
      <c r="E565" s="835" t="s">
        <v>2575</v>
      </c>
      <c r="F565" s="863" t="s">
        <v>2576</v>
      </c>
      <c r="G565" s="835" t="s">
        <v>3194</v>
      </c>
      <c r="H565" s="835" t="s">
        <v>3195</v>
      </c>
      <c r="I565" s="849">
        <v>4857.60009765625</v>
      </c>
      <c r="J565" s="849">
        <v>1</v>
      </c>
      <c r="K565" s="850">
        <v>4857.60009765625</v>
      </c>
    </row>
    <row r="566" spans="1:11" ht="14.4" customHeight="1" x14ac:dyDescent="0.3">
      <c r="A566" s="831" t="s">
        <v>577</v>
      </c>
      <c r="B566" s="832" t="s">
        <v>578</v>
      </c>
      <c r="C566" s="835" t="s">
        <v>2212</v>
      </c>
      <c r="D566" s="863" t="s">
        <v>2213</v>
      </c>
      <c r="E566" s="835" t="s">
        <v>2575</v>
      </c>
      <c r="F566" s="863" t="s">
        <v>2576</v>
      </c>
      <c r="G566" s="835" t="s">
        <v>3196</v>
      </c>
      <c r="H566" s="835" t="s">
        <v>3197</v>
      </c>
      <c r="I566" s="849">
        <v>4857.60009765625</v>
      </c>
      <c r="J566" s="849">
        <v>1</v>
      </c>
      <c r="K566" s="850">
        <v>4857.60009765625</v>
      </c>
    </row>
    <row r="567" spans="1:11" ht="14.4" customHeight="1" x14ac:dyDescent="0.3">
      <c r="A567" s="831" t="s">
        <v>577</v>
      </c>
      <c r="B567" s="832" t="s">
        <v>578</v>
      </c>
      <c r="C567" s="835" t="s">
        <v>2212</v>
      </c>
      <c r="D567" s="863" t="s">
        <v>2213</v>
      </c>
      <c r="E567" s="835" t="s">
        <v>2575</v>
      </c>
      <c r="F567" s="863" t="s">
        <v>2576</v>
      </c>
      <c r="G567" s="835" t="s">
        <v>3198</v>
      </c>
      <c r="H567" s="835" t="s">
        <v>3199</v>
      </c>
      <c r="I567" s="849">
        <v>241.5</v>
      </c>
      <c r="J567" s="849">
        <v>1</v>
      </c>
      <c r="K567" s="850">
        <v>241.5</v>
      </c>
    </row>
    <row r="568" spans="1:11" ht="14.4" customHeight="1" x14ac:dyDescent="0.3">
      <c r="A568" s="831" t="s">
        <v>577</v>
      </c>
      <c r="B568" s="832" t="s">
        <v>578</v>
      </c>
      <c r="C568" s="835" t="s">
        <v>2212</v>
      </c>
      <c r="D568" s="863" t="s">
        <v>2213</v>
      </c>
      <c r="E568" s="835" t="s">
        <v>2575</v>
      </c>
      <c r="F568" s="863" t="s">
        <v>2576</v>
      </c>
      <c r="G568" s="835" t="s">
        <v>3200</v>
      </c>
      <c r="H568" s="835" t="s">
        <v>3201</v>
      </c>
      <c r="I568" s="849">
        <v>1030</v>
      </c>
      <c r="J568" s="849">
        <v>1</v>
      </c>
      <c r="K568" s="850">
        <v>1030</v>
      </c>
    </row>
    <row r="569" spans="1:11" ht="14.4" customHeight="1" x14ac:dyDescent="0.3">
      <c r="A569" s="831" t="s">
        <v>577</v>
      </c>
      <c r="B569" s="832" t="s">
        <v>578</v>
      </c>
      <c r="C569" s="835" t="s">
        <v>2212</v>
      </c>
      <c r="D569" s="863" t="s">
        <v>2213</v>
      </c>
      <c r="E569" s="835" t="s">
        <v>2575</v>
      </c>
      <c r="F569" s="863" t="s">
        <v>2576</v>
      </c>
      <c r="G569" s="835" t="s">
        <v>3202</v>
      </c>
      <c r="H569" s="835" t="s">
        <v>3203</v>
      </c>
      <c r="I569" s="849">
        <v>617.96002197265625</v>
      </c>
      <c r="J569" s="849">
        <v>1</v>
      </c>
      <c r="K569" s="850">
        <v>617.96002197265625</v>
      </c>
    </row>
    <row r="570" spans="1:11" ht="14.4" customHeight="1" x14ac:dyDescent="0.3">
      <c r="A570" s="831" t="s">
        <v>577</v>
      </c>
      <c r="B570" s="832" t="s">
        <v>578</v>
      </c>
      <c r="C570" s="835" t="s">
        <v>2212</v>
      </c>
      <c r="D570" s="863" t="s">
        <v>2213</v>
      </c>
      <c r="E570" s="835" t="s">
        <v>2575</v>
      </c>
      <c r="F570" s="863" t="s">
        <v>2576</v>
      </c>
      <c r="G570" s="835" t="s">
        <v>3204</v>
      </c>
      <c r="H570" s="835" t="s">
        <v>3205</v>
      </c>
      <c r="I570" s="849">
        <v>617.96002197265625</v>
      </c>
      <c r="J570" s="849">
        <v>1</v>
      </c>
      <c r="K570" s="850">
        <v>617.96002197265625</v>
      </c>
    </row>
    <row r="571" spans="1:11" ht="14.4" customHeight="1" x14ac:dyDescent="0.3">
      <c r="A571" s="831" t="s">
        <v>577</v>
      </c>
      <c r="B571" s="832" t="s">
        <v>578</v>
      </c>
      <c r="C571" s="835" t="s">
        <v>2212</v>
      </c>
      <c r="D571" s="863" t="s">
        <v>2213</v>
      </c>
      <c r="E571" s="835" t="s">
        <v>2575</v>
      </c>
      <c r="F571" s="863" t="s">
        <v>2576</v>
      </c>
      <c r="G571" s="835" t="s">
        <v>3206</v>
      </c>
      <c r="H571" s="835" t="s">
        <v>3207</v>
      </c>
      <c r="I571" s="849">
        <v>617.969970703125</v>
      </c>
      <c r="J571" s="849">
        <v>4</v>
      </c>
      <c r="K571" s="850">
        <v>2471.860107421875</v>
      </c>
    </row>
    <row r="572" spans="1:11" ht="14.4" customHeight="1" x14ac:dyDescent="0.3">
      <c r="A572" s="831" t="s">
        <v>577</v>
      </c>
      <c r="B572" s="832" t="s">
        <v>578</v>
      </c>
      <c r="C572" s="835" t="s">
        <v>2212</v>
      </c>
      <c r="D572" s="863" t="s">
        <v>2213</v>
      </c>
      <c r="E572" s="835" t="s">
        <v>2575</v>
      </c>
      <c r="F572" s="863" t="s">
        <v>2576</v>
      </c>
      <c r="G572" s="835" t="s">
        <v>3208</v>
      </c>
      <c r="H572" s="835" t="s">
        <v>3209</v>
      </c>
      <c r="I572" s="849">
        <v>617.96002197265625</v>
      </c>
      <c r="J572" s="849">
        <v>1</v>
      </c>
      <c r="K572" s="850">
        <v>617.96002197265625</v>
      </c>
    </row>
    <row r="573" spans="1:11" ht="14.4" customHeight="1" x14ac:dyDescent="0.3">
      <c r="A573" s="831" t="s">
        <v>577</v>
      </c>
      <c r="B573" s="832" t="s">
        <v>578</v>
      </c>
      <c r="C573" s="835" t="s">
        <v>2212</v>
      </c>
      <c r="D573" s="863" t="s">
        <v>2213</v>
      </c>
      <c r="E573" s="835" t="s">
        <v>2575</v>
      </c>
      <c r="F573" s="863" t="s">
        <v>2576</v>
      </c>
      <c r="G573" s="835" t="s">
        <v>3210</v>
      </c>
      <c r="H573" s="835" t="s">
        <v>3211</v>
      </c>
      <c r="I573" s="849">
        <v>617.96002197265625</v>
      </c>
      <c r="J573" s="849">
        <v>2</v>
      </c>
      <c r="K573" s="850">
        <v>1235.9200439453125</v>
      </c>
    </row>
    <row r="574" spans="1:11" ht="14.4" customHeight="1" x14ac:dyDescent="0.3">
      <c r="A574" s="831" t="s">
        <v>577</v>
      </c>
      <c r="B574" s="832" t="s">
        <v>578</v>
      </c>
      <c r="C574" s="835" t="s">
        <v>2212</v>
      </c>
      <c r="D574" s="863" t="s">
        <v>2213</v>
      </c>
      <c r="E574" s="835" t="s">
        <v>2575</v>
      </c>
      <c r="F574" s="863" t="s">
        <v>2576</v>
      </c>
      <c r="G574" s="835" t="s">
        <v>3212</v>
      </c>
      <c r="H574" s="835" t="s">
        <v>3213</v>
      </c>
      <c r="I574" s="849">
        <v>403.51998901367187</v>
      </c>
      <c r="J574" s="849">
        <v>3</v>
      </c>
      <c r="K574" s="850">
        <v>1210.5599670410156</v>
      </c>
    </row>
    <row r="575" spans="1:11" ht="14.4" customHeight="1" x14ac:dyDescent="0.3">
      <c r="A575" s="831" t="s">
        <v>577</v>
      </c>
      <c r="B575" s="832" t="s">
        <v>578</v>
      </c>
      <c r="C575" s="835" t="s">
        <v>2212</v>
      </c>
      <c r="D575" s="863" t="s">
        <v>2213</v>
      </c>
      <c r="E575" s="835" t="s">
        <v>2575</v>
      </c>
      <c r="F575" s="863" t="s">
        <v>2576</v>
      </c>
      <c r="G575" s="835" t="s">
        <v>3214</v>
      </c>
      <c r="H575" s="835" t="s">
        <v>3215</v>
      </c>
      <c r="I575" s="849">
        <v>403.52499389648437</v>
      </c>
      <c r="J575" s="849">
        <v>3</v>
      </c>
      <c r="K575" s="850">
        <v>1210.5699768066406</v>
      </c>
    </row>
    <row r="576" spans="1:11" ht="14.4" customHeight="1" x14ac:dyDescent="0.3">
      <c r="A576" s="831" t="s">
        <v>577</v>
      </c>
      <c r="B576" s="832" t="s">
        <v>578</v>
      </c>
      <c r="C576" s="835" t="s">
        <v>2212</v>
      </c>
      <c r="D576" s="863" t="s">
        <v>2213</v>
      </c>
      <c r="E576" s="835" t="s">
        <v>2575</v>
      </c>
      <c r="F576" s="863" t="s">
        <v>2576</v>
      </c>
      <c r="G576" s="835" t="s">
        <v>3216</v>
      </c>
      <c r="H576" s="835" t="s">
        <v>3217</v>
      </c>
      <c r="I576" s="849">
        <v>403.51998901367187</v>
      </c>
      <c r="J576" s="849">
        <v>1</v>
      </c>
      <c r="K576" s="850">
        <v>403.51998901367187</v>
      </c>
    </row>
    <row r="577" spans="1:11" ht="14.4" customHeight="1" x14ac:dyDescent="0.3">
      <c r="A577" s="831" t="s">
        <v>577</v>
      </c>
      <c r="B577" s="832" t="s">
        <v>578</v>
      </c>
      <c r="C577" s="835" t="s">
        <v>2212</v>
      </c>
      <c r="D577" s="863" t="s">
        <v>2213</v>
      </c>
      <c r="E577" s="835" t="s">
        <v>2575</v>
      </c>
      <c r="F577" s="863" t="s">
        <v>2576</v>
      </c>
      <c r="G577" s="835" t="s">
        <v>3218</v>
      </c>
      <c r="H577" s="835" t="s">
        <v>3219</v>
      </c>
      <c r="I577" s="849">
        <v>403.52249145507812</v>
      </c>
      <c r="J577" s="849">
        <v>9</v>
      </c>
      <c r="K577" s="850">
        <v>3631.7098999023437</v>
      </c>
    </row>
    <row r="578" spans="1:11" ht="14.4" customHeight="1" x14ac:dyDescent="0.3">
      <c r="A578" s="831" t="s">
        <v>577</v>
      </c>
      <c r="B578" s="832" t="s">
        <v>578</v>
      </c>
      <c r="C578" s="835" t="s">
        <v>2212</v>
      </c>
      <c r="D578" s="863" t="s">
        <v>2213</v>
      </c>
      <c r="E578" s="835" t="s">
        <v>2575</v>
      </c>
      <c r="F578" s="863" t="s">
        <v>2576</v>
      </c>
      <c r="G578" s="835" t="s">
        <v>3220</v>
      </c>
      <c r="H578" s="835" t="s">
        <v>3221</v>
      </c>
      <c r="I578" s="849">
        <v>403.51999918619794</v>
      </c>
      <c r="J578" s="849">
        <v>16</v>
      </c>
      <c r="K578" s="850">
        <v>6456.300048828125</v>
      </c>
    </row>
    <row r="579" spans="1:11" ht="14.4" customHeight="1" x14ac:dyDescent="0.3">
      <c r="A579" s="831" t="s">
        <v>577</v>
      </c>
      <c r="B579" s="832" t="s">
        <v>578</v>
      </c>
      <c r="C579" s="835" t="s">
        <v>2212</v>
      </c>
      <c r="D579" s="863" t="s">
        <v>2213</v>
      </c>
      <c r="E579" s="835" t="s">
        <v>2575</v>
      </c>
      <c r="F579" s="863" t="s">
        <v>2576</v>
      </c>
      <c r="G579" s="835" t="s">
        <v>3222</v>
      </c>
      <c r="H579" s="835" t="s">
        <v>3223</v>
      </c>
      <c r="I579" s="849">
        <v>403.5319885253906</v>
      </c>
      <c r="J579" s="849">
        <v>13</v>
      </c>
      <c r="K579" s="850">
        <v>5245.8699951171875</v>
      </c>
    </row>
    <row r="580" spans="1:11" ht="14.4" customHeight="1" x14ac:dyDescent="0.3">
      <c r="A580" s="831" t="s">
        <v>577</v>
      </c>
      <c r="B580" s="832" t="s">
        <v>578</v>
      </c>
      <c r="C580" s="835" t="s">
        <v>2212</v>
      </c>
      <c r="D580" s="863" t="s">
        <v>2213</v>
      </c>
      <c r="E580" s="835" t="s">
        <v>2575</v>
      </c>
      <c r="F580" s="863" t="s">
        <v>2576</v>
      </c>
      <c r="G580" s="835" t="s">
        <v>3224</v>
      </c>
      <c r="H580" s="835" t="s">
        <v>3225</v>
      </c>
      <c r="I580" s="849">
        <v>403.52332560221356</v>
      </c>
      <c r="J580" s="849">
        <v>12</v>
      </c>
      <c r="K580" s="850">
        <v>4842.2899780273437</v>
      </c>
    </row>
    <row r="581" spans="1:11" ht="14.4" customHeight="1" x14ac:dyDescent="0.3">
      <c r="A581" s="831" t="s">
        <v>577</v>
      </c>
      <c r="B581" s="832" t="s">
        <v>578</v>
      </c>
      <c r="C581" s="835" t="s">
        <v>2212</v>
      </c>
      <c r="D581" s="863" t="s">
        <v>2213</v>
      </c>
      <c r="E581" s="835" t="s">
        <v>2575</v>
      </c>
      <c r="F581" s="863" t="s">
        <v>2576</v>
      </c>
      <c r="G581" s="835" t="s">
        <v>3226</v>
      </c>
      <c r="H581" s="835" t="s">
        <v>3227</v>
      </c>
      <c r="I581" s="849">
        <v>403.52165730794269</v>
      </c>
      <c r="J581" s="849">
        <v>9</v>
      </c>
      <c r="K581" s="850">
        <v>3631.7098999023437</v>
      </c>
    </row>
    <row r="582" spans="1:11" ht="14.4" customHeight="1" x14ac:dyDescent="0.3">
      <c r="A582" s="831" t="s">
        <v>577</v>
      </c>
      <c r="B582" s="832" t="s">
        <v>578</v>
      </c>
      <c r="C582" s="835" t="s">
        <v>2212</v>
      </c>
      <c r="D582" s="863" t="s">
        <v>2213</v>
      </c>
      <c r="E582" s="835" t="s">
        <v>2575</v>
      </c>
      <c r="F582" s="863" t="s">
        <v>2576</v>
      </c>
      <c r="G582" s="835" t="s">
        <v>3228</v>
      </c>
      <c r="H582" s="835" t="s">
        <v>3229</v>
      </c>
      <c r="I582" s="849">
        <v>403.489990234375</v>
      </c>
      <c r="J582" s="849">
        <v>3</v>
      </c>
      <c r="K582" s="850">
        <v>1210.469970703125</v>
      </c>
    </row>
    <row r="583" spans="1:11" ht="14.4" customHeight="1" x14ac:dyDescent="0.3">
      <c r="A583" s="831" t="s">
        <v>577</v>
      </c>
      <c r="B583" s="832" t="s">
        <v>578</v>
      </c>
      <c r="C583" s="835" t="s">
        <v>2212</v>
      </c>
      <c r="D583" s="863" t="s">
        <v>2213</v>
      </c>
      <c r="E583" s="835" t="s">
        <v>2575</v>
      </c>
      <c r="F583" s="863" t="s">
        <v>2576</v>
      </c>
      <c r="G583" s="835" t="s">
        <v>3230</v>
      </c>
      <c r="H583" s="835" t="s">
        <v>3231</v>
      </c>
      <c r="I583" s="849">
        <v>403.52499389648437</v>
      </c>
      <c r="J583" s="849">
        <v>5</v>
      </c>
      <c r="K583" s="850">
        <v>2017.6100463867187</v>
      </c>
    </row>
    <row r="584" spans="1:11" ht="14.4" customHeight="1" x14ac:dyDescent="0.3">
      <c r="A584" s="831" t="s">
        <v>577</v>
      </c>
      <c r="B584" s="832" t="s">
        <v>578</v>
      </c>
      <c r="C584" s="835" t="s">
        <v>2212</v>
      </c>
      <c r="D584" s="863" t="s">
        <v>2213</v>
      </c>
      <c r="E584" s="835" t="s">
        <v>2575</v>
      </c>
      <c r="F584" s="863" t="s">
        <v>2576</v>
      </c>
      <c r="G584" s="835" t="s">
        <v>3232</v>
      </c>
      <c r="H584" s="835" t="s">
        <v>3233</v>
      </c>
      <c r="I584" s="849">
        <v>398.64999389648438</v>
      </c>
      <c r="J584" s="849">
        <v>2</v>
      </c>
      <c r="K584" s="850">
        <v>797.29998779296875</v>
      </c>
    </row>
    <row r="585" spans="1:11" ht="14.4" customHeight="1" x14ac:dyDescent="0.3">
      <c r="A585" s="831" t="s">
        <v>577</v>
      </c>
      <c r="B585" s="832" t="s">
        <v>578</v>
      </c>
      <c r="C585" s="835" t="s">
        <v>2212</v>
      </c>
      <c r="D585" s="863" t="s">
        <v>2213</v>
      </c>
      <c r="E585" s="835" t="s">
        <v>2575</v>
      </c>
      <c r="F585" s="863" t="s">
        <v>2576</v>
      </c>
      <c r="G585" s="835" t="s">
        <v>3234</v>
      </c>
      <c r="H585" s="835" t="s">
        <v>3235</v>
      </c>
      <c r="I585" s="849">
        <v>398.64999389648438</v>
      </c>
      <c r="J585" s="849">
        <v>1</v>
      </c>
      <c r="K585" s="850">
        <v>398.64999389648438</v>
      </c>
    </row>
    <row r="586" spans="1:11" ht="14.4" customHeight="1" x14ac:dyDescent="0.3">
      <c r="A586" s="831" t="s">
        <v>577</v>
      </c>
      <c r="B586" s="832" t="s">
        <v>578</v>
      </c>
      <c r="C586" s="835" t="s">
        <v>2212</v>
      </c>
      <c r="D586" s="863" t="s">
        <v>2213</v>
      </c>
      <c r="E586" s="835" t="s">
        <v>2575</v>
      </c>
      <c r="F586" s="863" t="s">
        <v>2576</v>
      </c>
      <c r="G586" s="835" t="s">
        <v>3236</v>
      </c>
      <c r="H586" s="835" t="s">
        <v>3237</v>
      </c>
      <c r="I586" s="849">
        <v>398.64999389648438</v>
      </c>
      <c r="J586" s="849">
        <v>2</v>
      </c>
      <c r="K586" s="850">
        <v>797.29998779296875</v>
      </c>
    </row>
    <row r="587" spans="1:11" ht="14.4" customHeight="1" x14ac:dyDescent="0.3">
      <c r="A587" s="831" t="s">
        <v>577</v>
      </c>
      <c r="B587" s="832" t="s">
        <v>578</v>
      </c>
      <c r="C587" s="835" t="s">
        <v>2212</v>
      </c>
      <c r="D587" s="863" t="s">
        <v>2213</v>
      </c>
      <c r="E587" s="835" t="s">
        <v>2575</v>
      </c>
      <c r="F587" s="863" t="s">
        <v>2576</v>
      </c>
      <c r="G587" s="835" t="s">
        <v>3238</v>
      </c>
      <c r="H587" s="835" t="s">
        <v>3239</v>
      </c>
      <c r="I587" s="849">
        <v>398.64999389648438</v>
      </c>
      <c r="J587" s="849">
        <v>2</v>
      </c>
      <c r="K587" s="850">
        <v>797.29998779296875</v>
      </c>
    </row>
    <row r="588" spans="1:11" ht="14.4" customHeight="1" x14ac:dyDescent="0.3">
      <c r="A588" s="831" t="s">
        <v>577</v>
      </c>
      <c r="B588" s="832" t="s">
        <v>578</v>
      </c>
      <c r="C588" s="835" t="s">
        <v>2212</v>
      </c>
      <c r="D588" s="863" t="s">
        <v>2213</v>
      </c>
      <c r="E588" s="835" t="s">
        <v>2575</v>
      </c>
      <c r="F588" s="863" t="s">
        <v>2576</v>
      </c>
      <c r="G588" s="835" t="s">
        <v>3240</v>
      </c>
      <c r="H588" s="835" t="s">
        <v>3241</v>
      </c>
      <c r="I588" s="849">
        <v>398.64999389648438</v>
      </c>
      <c r="J588" s="849">
        <v>2</v>
      </c>
      <c r="K588" s="850">
        <v>797.29998779296875</v>
      </c>
    </row>
    <row r="589" spans="1:11" ht="14.4" customHeight="1" x14ac:dyDescent="0.3">
      <c r="A589" s="831" t="s">
        <v>577</v>
      </c>
      <c r="B589" s="832" t="s">
        <v>578</v>
      </c>
      <c r="C589" s="835" t="s">
        <v>2212</v>
      </c>
      <c r="D589" s="863" t="s">
        <v>2213</v>
      </c>
      <c r="E589" s="835" t="s">
        <v>2575</v>
      </c>
      <c r="F589" s="863" t="s">
        <v>2576</v>
      </c>
      <c r="G589" s="835" t="s">
        <v>3242</v>
      </c>
      <c r="H589" s="835" t="s">
        <v>3243</v>
      </c>
      <c r="I589" s="849">
        <v>398.64999389648438</v>
      </c>
      <c r="J589" s="849">
        <v>1</v>
      </c>
      <c r="K589" s="850">
        <v>398.64999389648438</v>
      </c>
    </row>
    <row r="590" spans="1:11" ht="14.4" customHeight="1" x14ac:dyDescent="0.3">
      <c r="A590" s="831" t="s">
        <v>577</v>
      </c>
      <c r="B590" s="832" t="s">
        <v>578</v>
      </c>
      <c r="C590" s="835" t="s">
        <v>2212</v>
      </c>
      <c r="D590" s="863" t="s">
        <v>2213</v>
      </c>
      <c r="E590" s="835" t="s">
        <v>2575</v>
      </c>
      <c r="F590" s="863" t="s">
        <v>2576</v>
      </c>
      <c r="G590" s="835" t="s">
        <v>3244</v>
      </c>
      <c r="H590" s="835" t="s">
        <v>3245</v>
      </c>
      <c r="I590" s="849">
        <v>398.64999389648438</v>
      </c>
      <c r="J590" s="849">
        <v>2</v>
      </c>
      <c r="K590" s="850">
        <v>797.29998779296875</v>
      </c>
    </row>
    <row r="591" spans="1:11" ht="14.4" customHeight="1" x14ac:dyDescent="0.3">
      <c r="A591" s="831" t="s">
        <v>577</v>
      </c>
      <c r="B591" s="832" t="s">
        <v>578</v>
      </c>
      <c r="C591" s="835" t="s">
        <v>2212</v>
      </c>
      <c r="D591" s="863" t="s">
        <v>2213</v>
      </c>
      <c r="E591" s="835" t="s">
        <v>2575</v>
      </c>
      <c r="F591" s="863" t="s">
        <v>2576</v>
      </c>
      <c r="G591" s="835" t="s">
        <v>3246</v>
      </c>
      <c r="H591" s="835" t="s">
        <v>3247</v>
      </c>
      <c r="I591" s="849">
        <v>398.64999389648438</v>
      </c>
      <c r="J591" s="849">
        <v>2</v>
      </c>
      <c r="K591" s="850">
        <v>797.29998779296875</v>
      </c>
    </row>
    <row r="592" spans="1:11" ht="14.4" customHeight="1" x14ac:dyDescent="0.3">
      <c r="A592" s="831" t="s">
        <v>577</v>
      </c>
      <c r="B592" s="832" t="s">
        <v>578</v>
      </c>
      <c r="C592" s="835" t="s">
        <v>2212</v>
      </c>
      <c r="D592" s="863" t="s">
        <v>2213</v>
      </c>
      <c r="E592" s="835" t="s">
        <v>2575</v>
      </c>
      <c r="F592" s="863" t="s">
        <v>2576</v>
      </c>
      <c r="G592" s="835" t="s">
        <v>3248</v>
      </c>
      <c r="H592" s="835" t="s">
        <v>3249</v>
      </c>
      <c r="I592" s="849">
        <v>479.54998779296875</v>
      </c>
      <c r="J592" s="849">
        <v>1</v>
      </c>
      <c r="K592" s="850">
        <v>479.54998779296875</v>
      </c>
    </row>
    <row r="593" spans="1:11" ht="14.4" customHeight="1" x14ac:dyDescent="0.3">
      <c r="A593" s="831" t="s">
        <v>577</v>
      </c>
      <c r="B593" s="832" t="s">
        <v>578</v>
      </c>
      <c r="C593" s="835" t="s">
        <v>2212</v>
      </c>
      <c r="D593" s="863" t="s">
        <v>2213</v>
      </c>
      <c r="E593" s="835" t="s">
        <v>2575</v>
      </c>
      <c r="F593" s="863" t="s">
        <v>2576</v>
      </c>
      <c r="G593" s="835" t="s">
        <v>3250</v>
      </c>
      <c r="H593" s="835" t="s">
        <v>3251</v>
      </c>
      <c r="I593" s="849">
        <v>830.29998779296875</v>
      </c>
      <c r="J593" s="849">
        <v>1</v>
      </c>
      <c r="K593" s="850">
        <v>830.29998779296875</v>
      </c>
    </row>
    <row r="594" spans="1:11" ht="14.4" customHeight="1" x14ac:dyDescent="0.3">
      <c r="A594" s="831" t="s">
        <v>577</v>
      </c>
      <c r="B594" s="832" t="s">
        <v>578</v>
      </c>
      <c r="C594" s="835" t="s">
        <v>2212</v>
      </c>
      <c r="D594" s="863" t="s">
        <v>2213</v>
      </c>
      <c r="E594" s="835" t="s">
        <v>2575</v>
      </c>
      <c r="F594" s="863" t="s">
        <v>2576</v>
      </c>
      <c r="G594" s="835" t="s">
        <v>3252</v>
      </c>
      <c r="H594" s="835" t="s">
        <v>3253</v>
      </c>
      <c r="I594" s="849">
        <v>830.29998779296875</v>
      </c>
      <c r="J594" s="849">
        <v>1</v>
      </c>
      <c r="K594" s="850">
        <v>830.29998779296875</v>
      </c>
    </row>
    <row r="595" spans="1:11" ht="14.4" customHeight="1" x14ac:dyDescent="0.3">
      <c r="A595" s="831" t="s">
        <v>577</v>
      </c>
      <c r="B595" s="832" t="s">
        <v>578</v>
      </c>
      <c r="C595" s="835" t="s">
        <v>2212</v>
      </c>
      <c r="D595" s="863" t="s">
        <v>2213</v>
      </c>
      <c r="E595" s="835" t="s">
        <v>2575</v>
      </c>
      <c r="F595" s="863" t="s">
        <v>2576</v>
      </c>
      <c r="G595" s="835" t="s">
        <v>3254</v>
      </c>
      <c r="H595" s="835" t="s">
        <v>3255</v>
      </c>
      <c r="I595" s="849">
        <v>592.32000732421875</v>
      </c>
      <c r="J595" s="849">
        <v>1</v>
      </c>
      <c r="K595" s="850">
        <v>592.32000732421875</v>
      </c>
    </row>
    <row r="596" spans="1:11" ht="14.4" customHeight="1" x14ac:dyDescent="0.3">
      <c r="A596" s="831" t="s">
        <v>577</v>
      </c>
      <c r="B596" s="832" t="s">
        <v>578</v>
      </c>
      <c r="C596" s="835" t="s">
        <v>2212</v>
      </c>
      <c r="D596" s="863" t="s">
        <v>2213</v>
      </c>
      <c r="E596" s="835" t="s">
        <v>2575</v>
      </c>
      <c r="F596" s="863" t="s">
        <v>2576</v>
      </c>
      <c r="G596" s="835" t="s">
        <v>3256</v>
      </c>
      <c r="H596" s="835" t="s">
        <v>3257</v>
      </c>
      <c r="I596" s="849">
        <v>644.53997802734375</v>
      </c>
      <c r="J596" s="849">
        <v>1</v>
      </c>
      <c r="K596" s="850">
        <v>644.53997802734375</v>
      </c>
    </row>
    <row r="597" spans="1:11" ht="14.4" customHeight="1" x14ac:dyDescent="0.3">
      <c r="A597" s="831" t="s">
        <v>577</v>
      </c>
      <c r="B597" s="832" t="s">
        <v>578</v>
      </c>
      <c r="C597" s="835" t="s">
        <v>2212</v>
      </c>
      <c r="D597" s="863" t="s">
        <v>2213</v>
      </c>
      <c r="E597" s="835" t="s">
        <v>2575</v>
      </c>
      <c r="F597" s="863" t="s">
        <v>2576</v>
      </c>
      <c r="G597" s="835" t="s">
        <v>3258</v>
      </c>
      <c r="H597" s="835" t="s">
        <v>3259</v>
      </c>
      <c r="I597" s="849">
        <v>644.53997802734375</v>
      </c>
      <c r="J597" s="849">
        <v>1</v>
      </c>
      <c r="K597" s="850">
        <v>644.53997802734375</v>
      </c>
    </row>
    <row r="598" spans="1:11" ht="14.4" customHeight="1" x14ac:dyDescent="0.3">
      <c r="A598" s="831" t="s">
        <v>577</v>
      </c>
      <c r="B598" s="832" t="s">
        <v>578</v>
      </c>
      <c r="C598" s="835" t="s">
        <v>2212</v>
      </c>
      <c r="D598" s="863" t="s">
        <v>2213</v>
      </c>
      <c r="E598" s="835" t="s">
        <v>2575</v>
      </c>
      <c r="F598" s="863" t="s">
        <v>2576</v>
      </c>
      <c r="G598" s="835" t="s">
        <v>3260</v>
      </c>
      <c r="H598" s="835" t="s">
        <v>3261</v>
      </c>
      <c r="I598" s="849">
        <v>801.21002197265625</v>
      </c>
      <c r="J598" s="849">
        <v>2</v>
      </c>
      <c r="K598" s="850">
        <v>1602.4200439453125</v>
      </c>
    </row>
    <row r="599" spans="1:11" ht="14.4" customHeight="1" x14ac:dyDescent="0.3">
      <c r="A599" s="831" t="s">
        <v>577</v>
      </c>
      <c r="B599" s="832" t="s">
        <v>578</v>
      </c>
      <c r="C599" s="835" t="s">
        <v>2212</v>
      </c>
      <c r="D599" s="863" t="s">
        <v>2213</v>
      </c>
      <c r="E599" s="835" t="s">
        <v>2575</v>
      </c>
      <c r="F599" s="863" t="s">
        <v>2576</v>
      </c>
      <c r="G599" s="835" t="s">
        <v>3262</v>
      </c>
      <c r="H599" s="835" t="s">
        <v>3263</v>
      </c>
      <c r="I599" s="849">
        <v>801.21002197265625</v>
      </c>
      <c r="J599" s="849">
        <v>1</v>
      </c>
      <c r="K599" s="850">
        <v>801.21002197265625</v>
      </c>
    </row>
    <row r="600" spans="1:11" ht="14.4" customHeight="1" x14ac:dyDescent="0.3">
      <c r="A600" s="831" t="s">
        <v>577</v>
      </c>
      <c r="B600" s="832" t="s">
        <v>578</v>
      </c>
      <c r="C600" s="835" t="s">
        <v>2212</v>
      </c>
      <c r="D600" s="863" t="s">
        <v>2213</v>
      </c>
      <c r="E600" s="835" t="s">
        <v>2575</v>
      </c>
      <c r="F600" s="863" t="s">
        <v>2576</v>
      </c>
      <c r="G600" s="835" t="s">
        <v>3264</v>
      </c>
      <c r="H600" s="835" t="s">
        <v>3265</v>
      </c>
      <c r="I600" s="849">
        <v>404.5</v>
      </c>
      <c r="J600" s="849">
        <v>1</v>
      </c>
      <c r="K600" s="850">
        <v>404.5</v>
      </c>
    </row>
    <row r="601" spans="1:11" ht="14.4" customHeight="1" x14ac:dyDescent="0.3">
      <c r="A601" s="831" t="s">
        <v>577</v>
      </c>
      <c r="B601" s="832" t="s">
        <v>578</v>
      </c>
      <c r="C601" s="835" t="s">
        <v>2212</v>
      </c>
      <c r="D601" s="863" t="s">
        <v>2213</v>
      </c>
      <c r="E601" s="835" t="s">
        <v>2575</v>
      </c>
      <c r="F601" s="863" t="s">
        <v>2576</v>
      </c>
      <c r="G601" s="835" t="s">
        <v>3266</v>
      </c>
      <c r="H601" s="835" t="s">
        <v>3267</v>
      </c>
      <c r="I601" s="849">
        <v>404.5</v>
      </c>
      <c r="J601" s="849">
        <v>1</v>
      </c>
      <c r="K601" s="850">
        <v>404.5</v>
      </c>
    </row>
    <row r="602" spans="1:11" ht="14.4" customHeight="1" x14ac:dyDescent="0.3">
      <c r="A602" s="831" t="s">
        <v>577</v>
      </c>
      <c r="B602" s="832" t="s">
        <v>578</v>
      </c>
      <c r="C602" s="835" t="s">
        <v>2212</v>
      </c>
      <c r="D602" s="863" t="s">
        <v>2213</v>
      </c>
      <c r="E602" s="835" t="s">
        <v>2575</v>
      </c>
      <c r="F602" s="863" t="s">
        <v>2576</v>
      </c>
      <c r="G602" s="835" t="s">
        <v>3268</v>
      </c>
      <c r="H602" s="835" t="s">
        <v>3269</v>
      </c>
      <c r="I602" s="849">
        <v>801.21002197265625</v>
      </c>
      <c r="J602" s="849">
        <v>1</v>
      </c>
      <c r="K602" s="850">
        <v>801.21002197265625</v>
      </c>
    </row>
    <row r="603" spans="1:11" ht="14.4" customHeight="1" x14ac:dyDescent="0.3">
      <c r="A603" s="831" t="s">
        <v>577</v>
      </c>
      <c r="B603" s="832" t="s">
        <v>578</v>
      </c>
      <c r="C603" s="835" t="s">
        <v>2212</v>
      </c>
      <c r="D603" s="863" t="s">
        <v>2213</v>
      </c>
      <c r="E603" s="835" t="s">
        <v>2575</v>
      </c>
      <c r="F603" s="863" t="s">
        <v>2576</v>
      </c>
      <c r="G603" s="835" t="s">
        <v>3270</v>
      </c>
      <c r="H603" s="835" t="s">
        <v>3271</v>
      </c>
      <c r="I603" s="849">
        <v>527.8499755859375</v>
      </c>
      <c r="J603" s="849">
        <v>1</v>
      </c>
      <c r="K603" s="850">
        <v>527.8499755859375</v>
      </c>
    </row>
    <row r="604" spans="1:11" ht="14.4" customHeight="1" x14ac:dyDescent="0.3">
      <c r="A604" s="831" t="s">
        <v>577</v>
      </c>
      <c r="B604" s="832" t="s">
        <v>578</v>
      </c>
      <c r="C604" s="835" t="s">
        <v>2212</v>
      </c>
      <c r="D604" s="863" t="s">
        <v>2213</v>
      </c>
      <c r="E604" s="835" t="s">
        <v>2575</v>
      </c>
      <c r="F604" s="863" t="s">
        <v>2576</v>
      </c>
      <c r="G604" s="835" t="s">
        <v>3272</v>
      </c>
      <c r="H604" s="835" t="s">
        <v>3273</v>
      </c>
      <c r="I604" s="849">
        <v>527.8499755859375</v>
      </c>
      <c r="J604" s="849">
        <v>16</v>
      </c>
      <c r="K604" s="850">
        <v>8445.5997314453125</v>
      </c>
    </row>
    <row r="605" spans="1:11" ht="14.4" customHeight="1" x14ac:dyDescent="0.3">
      <c r="A605" s="831" t="s">
        <v>577</v>
      </c>
      <c r="B605" s="832" t="s">
        <v>578</v>
      </c>
      <c r="C605" s="835" t="s">
        <v>2212</v>
      </c>
      <c r="D605" s="863" t="s">
        <v>2213</v>
      </c>
      <c r="E605" s="835" t="s">
        <v>2575</v>
      </c>
      <c r="F605" s="863" t="s">
        <v>2576</v>
      </c>
      <c r="G605" s="835" t="s">
        <v>3274</v>
      </c>
      <c r="H605" s="835" t="s">
        <v>3275</v>
      </c>
      <c r="I605" s="849">
        <v>527.8499755859375</v>
      </c>
      <c r="J605" s="849">
        <v>13</v>
      </c>
      <c r="K605" s="850">
        <v>6862.0496826171875</v>
      </c>
    </row>
    <row r="606" spans="1:11" ht="14.4" customHeight="1" x14ac:dyDescent="0.3">
      <c r="A606" s="831" t="s">
        <v>577</v>
      </c>
      <c r="B606" s="832" t="s">
        <v>578</v>
      </c>
      <c r="C606" s="835" t="s">
        <v>2212</v>
      </c>
      <c r="D606" s="863" t="s">
        <v>2213</v>
      </c>
      <c r="E606" s="835" t="s">
        <v>2575</v>
      </c>
      <c r="F606" s="863" t="s">
        <v>2576</v>
      </c>
      <c r="G606" s="835" t="s">
        <v>3276</v>
      </c>
      <c r="H606" s="835" t="s">
        <v>3277</v>
      </c>
      <c r="I606" s="849">
        <v>527.8499755859375</v>
      </c>
      <c r="J606" s="849">
        <v>4</v>
      </c>
      <c r="K606" s="850">
        <v>2111.39990234375</v>
      </c>
    </row>
    <row r="607" spans="1:11" ht="14.4" customHeight="1" x14ac:dyDescent="0.3">
      <c r="A607" s="831" t="s">
        <v>577</v>
      </c>
      <c r="B607" s="832" t="s">
        <v>578</v>
      </c>
      <c r="C607" s="835" t="s">
        <v>2212</v>
      </c>
      <c r="D607" s="863" t="s">
        <v>2213</v>
      </c>
      <c r="E607" s="835" t="s">
        <v>2575</v>
      </c>
      <c r="F607" s="863" t="s">
        <v>2576</v>
      </c>
      <c r="G607" s="835" t="s">
        <v>3278</v>
      </c>
      <c r="H607" s="835" t="s">
        <v>3279</v>
      </c>
      <c r="I607" s="849">
        <v>154</v>
      </c>
      <c r="J607" s="849">
        <v>2</v>
      </c>
      <c r="K607" s="850">
        <v>307.989990234375</v>
      </c>
    </row>
    <row r="608" spans="1:11" ht="14.4" customHeight="1" x14ac:dyDescent="0.3">
      <c r="A608" s="831" t="s">
        <v>577</v>
      </c>
      <c r="B608" s="832" t="s">
        <v>578</v>
      </c>
      <c r="C608" s="835" t="s">
        <v>2212</v>
      </c>
      <c r="D608" s="863" t="s">
        <v>2213</v>
      </c>
      <c r="E608" s="835" t="s">
        <v>2575</v>
      </c>
      <c r="F608" s="863" t="s">
        <v>2576</v>
      </c>
      <c r="G608" s="835" t="s">
        <v>3280</v>
      </c>
      <c r="H608" s="835" t="s">
        <v>3281</v>
      </c>
      <c r="I608" s="849">
        <v>281.69267171223959</v>
      </c>
      <c r="J608" s="849">
        <v>36</v>
      </c>
      <c r="K608" s="850">
        <v>10140.970031738281</v>
      </c>
    </row>
    <row r="609" spans="1:11" ht="14.4" customHeight="1" x14ac:dyDescent="0.3">
      <c r="A609" s="831" t="s">
        <v>577</v>
      </c>
      <c r="B609" s="832" t="s">
        <v>578</v>
      </c>
      <c r="C609" s="835" t="s">
        <v>2212</v>
      </c>
      <c r="D609" s="863" t="s">
        <v>2213</v>
      </c>
      <c r="E609" s="835" t="s">
        <v>2575</v>
      </c>
      <c r="F609" s="863" t="s">
        <v>2576</v>
      </c>
      <c r="G609" s="835" t="s">
        <v>3282</v>
      </c>
      <c r="H609" s="835" t="s">
        <v>3283</v>
      </c>
      <c r="I609" s="849">
        <v>281.6923123873197</v>
      </c>
      <c r="J609" s="849">
        <v>65</v>
      </c>
      <c r="K609" s="850">
        <v>18310.020141601563</v>
      </c>
    </row>
    <row r="610" spans="1:11" ht="14.4" customHeight="1" x14ac:dyDescent="0.3">
      <c r="A610" s="831" t="s">
        <v>577</v>
      </c>
      <c r="B610" s="832" t="s">
        <v>578</v>
      </c>
      <c r="C610" s="835" t="s">
        <v>2212</v>
      </c>
      <c r="D610" s="863" t="s">
        <v>2213</v>
      </c>
      <c r="E610" s="835" t="s">
        <v>2575</v>
      </c>
      <c r="F610" s="863" t="s">
        <v>2576</v>
      </c>
      <c r="G610" s="835" t="s">
        <v>3284</v>
      </c>
      <c r="H610" s="835" t="s">
        <v>3285</v>
      </c>
      <c r="I610" s="849">
        <v>281.69229038783482</v>
      </c>
      <c r="J610" s="849">
        <v>119</v>
      </c>
      <c r="K610" s="850">
        <v>33521.419860839844</v>
      </c>
    </row>
    <row r="611" spans="1:11" ht="14.4" customHeight="1" x14ac:dyDescent="0.3">
      <c r="A611" s="831" t="s">
        <v>577</v>
      </c>
      <c r="B611" s="832" t="s">
        <v>578</v>
      </c>
      <c r="C611" s="835" t="s">
        <v>2212</v>
      </c>
      <c r="D611" s="863" t="s">
        <v>2213</v>
      </c>
      <c r="E611" s="835" t="s">
        <v>2575</v>
      </c>
      <c r="F611" s="863" t="s">
        <v>2576</v>
      </c>
      <c r="G611" s="835" t="s">
        <v>3286</v>
      </c>
      <c r="H611" s="835" t="s">
        <v>3287</v>
      </c>
      <c r="I611" s="849">
        <v>281.69560791015624</v>
      </c>
      <c r="J611" s="849">
        <v>71</v>
      </c>
      <c r="K611" s="850">
        <v>20000.330261230469</v>
      </c>
    </row>
    <row r="612" spans="1:11" ht="14.4" customHeight="1" x14ac:dyDescent="0.3">
      <c r="A612" s="831" t="s">
        <v>577</v>
      </c>
      <c r="B612" s="832" t="s">
        <v>578</v>
      </c>
      <c r="C612" s="835" t="s">
        <v>2212</v>
      </c>
      <c r="D612" s="863" t="s">
        <v>2213</v>
      </c>
      <c r="E612" s="835" t="s">
        <v>2575</v>
      </c>
      <c r="F612" s="863" t="s">
        <v>2576</v>
      </c>
      <c r="G612" s="835" t="s">
        <v>3288</v>
      </c>
      <c r="H612" s="835" t="s">
        <v>3289</v>
      </c>
      <c r="I612" s="849">
        <v>281.69000244140625</v>
      </c>
      <c r="J612" s="849">
        <v>26</v>
      </c>
      <c r="K612" s="850">
        <v>7323.9299926757812</v>
      </c>
    </row>
    <row r="613" spans="1:11" ht="14.4" customHeight="1" x14ac:dyDescent="0.3">
      <c r="A613" s="831" t="s">
        <v>577</v>
      </c>
      <c r="B613" s="832" t="s">
        <v>578</v>
      </c>
      <c r="C613" s="835" t="s">
        <v>2212</v>
      </c>
      <c r="D613" s="863" t="s">
        <v>2213</v>
      </c>
      <c r="E613" s="835" t="s">
        <v>2575</v>
      </c>
      <c r="F613" s="863" t="s">
        <v>2576</v>
      </c>
      <c r="G613" s="835" t="s">
        <v>3290</v>
      </c>
      <c r="H613" s="835" t="s">
        <v>3291</v>
      </c>
      <c r="I613" s="849">
        <v>281.69300537109376</v>
      </c>
      <c r="J613" s="849">
        <v>15</v>
      </c>
      <c r="K613" s="850">
        <v>4225.4000854492187</v>
      </c>
    </row>
    <row r="614" spans="1:11" ht="14.4" customHeight="1" x14ac:dyDescent="0.3">
      <c r="A614" s="831" t="s">
        <v>577</v>
      </c>
      <c r="B614" s="832" t="s">
        <v>578</v>
      </c>
      <c r="C614" s="835" t="s">
        <v>2212</v>
      </c>
      <c r="D614" s="863" t="s">
        <v>2213</v>
      </c>
      <c r="E614" s="835" t="s">
        <v>2575</v>
      </c>
      <c r="F614" s="863" t="s">
        <v>2576</v>
      </c>
      <c r="G614" s="835" t="s">
        <v>3292</v>
      </c>
      <c r="H614" s="835" t="s">
        <v>3293</v>
      </c>
      <c r="I614" s="849">
        <v>281.69000244140625</v>
      </c>
      <c r="J614" s="849">
        <v>8</v>
      </c>
      <c r="K614" s="850">
        <v>2253.52001953125</v>
      </c>
    </row>
    <row r="615" spans="1:11" ht="14.4" customHeight="1" x14ac:dyDescent="0.3">
      <c r="A615" s="831" t="s">
        <v>577</v>
      </c>
      <c r="B615" s="832" t="s">
        <v>578</v>
      </c>
      <c r="C615" s="835" t="s">
        <v>2212</v>
      </c>
      <c r="D615" s="863" t="s">
        <v>2213</v>
      </c>
      <c r="E615" s="835" t="s">
        <v>2575</v>
      </c>
      <c r="F615" s="863" t="s">
        <v>2576</v>
      </c>
      <c r="G615" s="835" t="s">
        <v>3294</v>
      </c>
      <c r="H615" s="835" t="s">
        <v>3295</v>
      </c>
      <c r="I615" s="849">
        <v>281.69000244140625</v>
      </c>
      <c r="J615" s="849">
        <v>7</v>
      </c>
      <c r="K615" s="850">
        <v>1971.8300170898437</v>
      </c>
    </row>
    <row r="616" spans="1:11" ht="14.4" customHeight="1" x14ac:dyDescent="0.3">
      <c r="A616" s="831" t="s">
        <v>577</v>
      </c>
      <c r="B616" s="832" t="s">
        <v>578</v>
      </c>
      <c r="C616" s="835" t="s">
        <v>2212</v>
      </c>
      <c r="D616" s="863" t="s">
        <v>2213</v>
      </c>
      <c r="E616" s="835" t="s">
        <v>2575</v>
      </c>
      <c r="F616" s="863" t="s">
        <v>2576</v>
      </c>
      <c r="G616" s="835" t="s">
        <v>3296</v>
      </c>
      <c r="H616" s="835" t="s">
        <v>3297</v>
      </c>
      <c r="I616" s="849">
        <v>281.69000244140625</v>
      </c>
      <c r="J616" s="849">
        <v>5</v>
      </c>
      <c r="K616" s="850">
        <v>1408.4500122070312</v>
      </c>
    </row>
    <row r="617" spans="1:11" ht="14.4" customHeight="1" x14ac:dyDescent="0.3">
      <c r="A617" s="831" t="s">
        <v>577</v>
      </c>
      <c r="B617" s="832" t="s">
        <v>578</v>
      </c>
      <c r="C617" s="835" t="s">
        <v>2212</v>
      </c>
      <c r="D617" s="863" t="s">
        <v>2213</v>
      </c>
      <c r="E617" s="835" t="s">
        <v>2575</v>
      </c>
      <c r="F617" s="863" t="s">
        <v>2576</v>
      </c>
      <c r="G617" s="835" t="s">
        <v>3298</v>
      </c>
      <c r="H617" s="835" t="s">
        <v>3299</v>
      </c>
      <c r="I617" s="849">
        <v>281.69000244140625</v>
      </c>
      <c r="J617" s="849">
        <v>4</v>
      </c>
      <c r="K617" s="850">
        <v>1126.760009765625</v>
      </c>
    </row>
    <row r="618" spans="1:11" ht="14.4" customHeight="1" x14ac:dyDescent="0.3">
      <c r="A618" s="831" t="s">
        <v>577</v>
      </c>
      <c r="B618" s="832" t="s">
        <v>578</v>
      </c>
      <c r="C618" s="835" t="s">
        <v>2212</v>
      </c>
      <c r="D618" s="863" t="s">
        <v>2213</v>
      </c>
      <c r="E618" s="835" t="s">
        <v>2575</v>
      </c>
      <c r="F618" s="863" t="s">
        <v>2576</v>
      </c>
      <c r="G618" s="835" t="s">
        <v>3300</v>
      </c>
      <c r="H618" s="835" t="s">
        <v>3301</v>
      </c>
      <c r="I618" s="849">
        <v>281.69000244140625</v>
      </c>
      <c r="J618" s="849">
        <v>3</v>
      </c>
      <c r="K618" s="850">
        <v>845.07000732421875</v>
      </c>
    </row>
    <row r="619" spans="1:11" ht="14.4" customHeight="1" x14ac:dyDescent="0.3">
      <c r="A619" s="831" t="s">
        <v>577</v>
      </c>
      <c r="B619" s="832" t="s">
        <v>578</v>
      </c>
      <c r="C619" s="835" t="s">
        <v>2212</v>
      </c>
      <c r="D619" s="863" t="s">
        <v>2213</v>
      </c>
      <c r="E619" s="835" t="s">
        <v>2575</v>
      </c>
      <c r="F619" s="863" t="s">
        <v>2576</v>
      </c>
      <c r="G619" s="835" t="s">
        <v>3302</v>
      </c>
      <c r="H619" s="835" t="s">
        <v>3303</v>
      </c>
      <c r="I619" s="849">
        <v>281.69000244140625</v>
      </c>
      <c r="J619" s="849">
        <v>6</v>
      </c>
      <c r="K619" s="850">
        <v>1690.1400146484375</v>
      </c>
    </row>
    <row r="620" spans="1:11" ht="14.4" customHeight="1" x14ac:dyDescent="0.3">
      <c r="A620" s="831" t="s">
        <v>577</v>
      </c>
      <c r="B620" s="832" t="s">
        <v>578</v>
      </c>
      <c r="C620" s="835" t="s">
        <v>2212</v>
      </c>
      <c r="D620" s="863" t="s">
        <v>2213</v>
      </c>
      <c r="E620" s="835" t="s">
        <v>2575</v>
      </c>
      <c r="F620" s="863" t="s">
        <v>2576</v>
      </c>
      <c r="G620" s="835" t="s">
        <v>3304</v>
      </c>
      <c r="H620" s="835" t="s">
        <v>3305</v>
      </c>
      <c r="I620" s="849">
        <v>281.69000244140625</v>
      </c>
      <c r="J620" s="849">
        <v>4</v>
      </c>
      <c r="K620" s="850">
        <v>1126.760009765625</v>
      </c>
    </row>
    <row r="621" spans="1:11" ht="14.4" customHeight="1" x14ac:dyDescent="0.3">
      <c r="A621" s="831" t="s">
        <v>577</v>
      </c>
      <c r="B621" s="832" t="s">
        <v>578</v>
      </c>
      <c r="C621" s="835" t="s">
        <v>2212</v>
      </c>
      <c r="D621" s="863" t="s">
        <v>2213</v>
      </c>
      <c r="E621" s="835" t="s">
        <v>2575</v>
      </c>
      <c r="F621" s="863" t="s">
        <v>2576</v>
      </c>
      <c r="G621" s="835" t="s">
        <v>3306</v>
      </c>
      <c r="H621" s="835" t="s">
        <v>3307</v>
      </c>
      <c r="I621" s="849">
        <v>281.69000244140625</v>
      </c>
      <c r="J621" s="849">
        <v>5</v>
      </c>
      <c r="K621" s="850">
        <v>1408.4500122070312</v>
      </c>
    </row>
    <row r="622" spans="1:11" ht="14.4" customHeight="1" x14ac:dyDescent="0.3">
      <c r="A622" s="831" t="s">
        <v>577</v>
      </c>
      <c r="B622" s="832" t="s">
        <v>578</v>
      </c>
      <c r="C622" s="835" t="s">
        <v>2212</v>
      </c>
      <c r="D622" s="863" t="s">
        <v>2213</v>
      </c>
      <c r="E622" s="835" t="s">
        <v>2575</v>
      </c>
      <c r="F622" s="863" t="s">
        <v>2576</v>
      </c>
      <c r="G622" s="835" t="s">
        <v>3308</v>
      </c>
      <c r="H622" s="835" t="s">
        <v>3309</v>
      </c>
      <c r="I622" s="849">
        <v>281.69429234095981</v>
      </c>
      <c r="J622" s="849">
        <v>11</v>
      </c>
      <c r="K622" s="850">
        <v>3098.6400146484375</v>
      </c>
    </row>
    <row r="623" spans="1:11" ht="14.4" customHeight="1" x14ac:dyDescent="0.3">
      <c r="A623" s="831" t="s">
        <v>577</v>
      </c>
      <c r="B623" s="832" t="s">
        <v>578</v>
      </c>
      <c r="C623" s="835" t="s">
        <v>2212</v>
      </c>
      <c r="D623" s="863" t="s">
        <v>2213</v>
      </c>
      <c r="E623" s="835" t="s">
        <v>2575</v>
      </c>
      <c r="F623" s="863" t="s">
        <v>2576</v>
      </c>
      <c r="G623" s="835" t="s">
        <v>3310</v>
      </c>
      <c r="H623" s="835" t="s">
        <v>3311</v>
      </c>
      <c r="I623" s="849">
        <v>370.39250946044922</v>
      </c>
      <c r="J623" s="849">
        <v>10</v>
      </c>
      <c r="K623" s="850">
        <v>3703.9300537109375</v>
      </c>
    </row>
    <row r="624" spans="1:11" ht="14.4" customHeight="1" x14ac:dyDescent="0.3">
      <c r="A624" s="831" t="s">
        <v>577</v>
      </c>
      <c r="B624" s="832" t="s">
        <v>578</v>
      </c>
      <c r="C624" s="835" t="s">
        <v>2212</v>
      </c>
      <c r="D624" s="863" t="s">
        <v>2213</v>
      </c>
      <c r="E624" s="835" t="s">
        <v>2575</v>
      </c>
      <c r="F624" s="863" t="s">
        <v>2576</v>
      </c>
      <c r="G624" s="835" t="s">
        <v>3312</v>
      </c>
      <c r="H624" s="835" t="s">
        <v>3313</v>
      </c>
      <c r="I624" s="849">
        <v>370.3907274518694</v>
      </c>
      <c r="J624" s="849">
        <v>14</v>
      </c>
      <c r="K624" s="850">
        <v>5185.4701843261719</v>
      </c>
    </row>
    <row r="625" spans="1:11" ht="14.4" customHeight="1" x14ac:dyDescent="0.3">
      <c r="A625" s="831" t="s">
        <v>577</v>
      </c>
      <c r="B625" s="832" t="s">
        <v>578</v>
      </c>
      <c r="C625" s="835" t="s">
        <v>2212</v>
      </c>
      <c r="D625" s="863" t="s">
        <v>2213</v>
      </c>
      <c r="E625" s="835" t="s">
        <v>2575</v>
      </c>
      <c r="F625" s="863" t="s">
        <v>2576</v>
      </c>
      <c r="G625" s="835" t="s">
        <v>3314</v>
      </c>
      <c r="H625" s="835" t="s">
        <v>3315</v>
      </c>
      <c r="I625" s="849">
        <v>370.3900146484375</v>
      </c>
      <c r="J625" s="849">
        <v>2</v>
      </c>
      <c r="K625" s="850">
        <v>740.780029296875</v>
      </c>
    </row>
    <row r="626" spans="1:11" ht="14.4" customHeight="1" x14ac:dyDescent="0.3">
      <c r="A626" s="831" t="s">
        <v>577</v>
      </c>
      <c r="B626" s="832" t="s">
        <v>578</v>
      </c>
      <c r="C626" s="835" t="s">
        <v>2212</v>
      </c>
      <c r="D626" s="863" t="s">
        <v>2213</v>
      </c>
      <c r="E626" s="835" t="s">
        <v>2575</v>
      </c>
      <c r="F626" s="863" t="s">
        <v>2576</v>
      </c>
      <c r="G626" s="835" t="s">
        <v>3316</v>
      </c>
      <c r="H626" s="835" t="s">
        <v>3317</v>
      </c>
      <c r="I626" s="849">
        <v>370.3900146484375</v>
      </c>
      <c r="J626" s="849">
        <v>4</v>
      </c>
      <c r="K626" s="850">
        <v>1481.56005859375</v>
      </c>
    </row>
    <row r="627" spans="1:11" ht="14.4" customHeight="1" x14ac:dyDescent="0.3">
      <c r="A627" s="831" t="s">
        <v>577</v>
      </c>
      <c r="B627" s="832" t="s">
        <v>578</v>
      </c>
      <c r="C627" s="835" t="s">
        <v>2212</v>
      </c>
      <c r="D627" s="863" t="s">
        <v>2213</v>
      </c>
      <c r="E627" s="835" t="s">
        <v>2575</v>
      </c>
      <c r="F627" s="863" t="s">
        <v>2576</v>
      </c>
      <c r="G627" s="835" t="s">
        <v>3318</v>
      </c>
      <c r="H627" s="835" t="s">
        <v>3319</v>
      </c>
      <c r="I627" s="849">
        <v>370.3900146484375</v>
      </c>
      <c r="J627" s="849">
        <v>2</v>
      </c>
      <c r="K627" s="850">
        <v>740.780029296875</v>
      </c>
    </row>
    <row r="628" spans="1:11" ht="14.4" customHeight="1" x14ac:dyDescent="0.3">
      <c r="A628" s="831" t="s">
        <v>577</v>
      </c>
      <c r="B628" s="832" t="s">
        <v>578</v>
      </c>
      <c r="C628" s="835" t="s">
        <v>2212</v>
      </c>
      <c r="D628" s="863" t="s">
        <v>2213</v>
      </c>
      <c r="E628" s="835" t="s">
        <v>2575</v>
      </c>
      <c r="F628" s="863" t="s">
        <v>2576</v>
      </c>
      <c r="G628" s="835" t="s">
        <v>3320</v>
      </c>
      <c r="H628" s="835" t="s">
        <v>3321</v>
      </c>
      <c r="I628" s="849">
        <v>294.35000610351562</v>
      </c>
      <c r="J628" s="849">
        <v>3</v>
      </c>
      <c r="K628" s="850">
        <v>883.05001831054687</v>
      </c>
    </row>
    <row r="629" spans="1:11" ht="14.4" customHeight="1" x14ac:dyDescent="0.3">
      <c r="A629" s="831" t="s">
        <v>577</v>
      </c>
      <c r="B629" s="832" t="s">
        <v>578</v>
      </c>
      <c r="C629" s="835" t="s">
        <v>2212</v>
      </c>
      <c r="D629" s="863" t="s">
        <v>2213</v>
      </c>
      <c r="E629" s="835" t="s">
        <v>2575</v>
      </c>
      <c r="F629" s="863" t="s">
        <v>2576</v>
      </c>
      <c r="G629" s="835" t="s">
        <v>3322</v>
      </c>
      <c r="H629" s="835" t="s">
        <v>3323</v>
      </c>
      <c r="I629" s="849">
        <v>294.3599853515625</v>
      </c>
      <c r="J629" s="849">
        <v>2</v>
      </c>
      <c r="K629" s="850">
        <v>588.71002197265625</v>
      </c>
    </row>
    <row r="630" spans="1:11" ht="14.4" customHeight="1" x14ac:dyDescent="0.3">
      <c r="A630" s="831" t="s">
        <v>577</v>
      </c>
      <c r="B630" s="832" t="s">
        <v>578</v>
      </c>
      <c r="C630" s="835" t="s">
        <v>2212</v>
      </c>
      <c r="D630" s="863" t="s">
        <v>2213</v>
      </c>
      <c r="E630" s="835" t="s">
        <v>2575</v>
      </c>
      <c r="F630" s="863" t="s">
        <v>2576</v>
      </c>
      <c r="G630" s="835" t="s">
        <v>3324</v>
      </c>
      <c r="H630" s="835" t="s">
        <v>3325</v>
      </c>
      <c r="I630" s="849">
        <v>226.1300048828125</v>
      </c>
      <c r="J630" s="849">
        <v>2</v>
      </c>
      <c r="K630" s="850">
        <v>452.25</v>
      </c>
    </row>
    <row r="631" spans="1:11" ht="14.4" customHeight="1" x14ac:dyDescent="0.3">
      <c r="A631" s="831" t="s">
        <v>577</v>
      </c>
      <c r="B631" s="832" t="s">
        <v>578</v>
      </c>
      <c r="C631" s="835" t="s">
        <v>2212</v>
      </c>
      <c r="D631" s="863" t="s">
        <v>2213</v>
      </c>
      <c r="E631" s="835" t="s">
        <v>2575</v>
      </c>
      <c r="F631" s="863" t="s">
        <v>2576</v>
      </c>
      <c r="G631" s="835" t="s">
        <v>3326</v>
      </c>
      <c r="H631" s="835" t="s">
        <v>3327</v>
      </c>
      <c r="I631" s="849">
        <v>428.8699951171875</v>
      </c>
      <c r="J631" s="849">
        <v>1</v>
      </c>
      <c r="K631" s="850">
        <v>428.8699951171875</v>
      </c>
    </row>
    <row r="632" spans="1:11" ht="14.4" customHeight="1" x14ac:dyDescent="0.3">
      <c r="A632" s="831" t="s">
        <v>577</v>
      </c>
      <c r="B632" s="832" t="s">
        <v>578</v>
      </c>
      <c r="C632" s="835" t="s">
        <v>2212</v>
      </c>
      <c r="D632" s="863" t="s">
        <v>2213</v>
      </c>
      <c r="E632" s="835" t="s">
        <v>2575</v>
      </c>
      <c r="F632" s="863" t="s">
        <v>2576</v>
      </c>
      <c r="G632" s="835" t="s">
        <v>3328</v>
      </c>
      <c r="H632" s="835" t="s">
        <v>3329</v>
      </c>
      <c r="I632" s="849">
        <v>226.1199951171875</v>
      </c>
      <c r="J632" s="849">
        <v>1</v>
      </c>
      <c r="K632" s="850">
        <v>226.1199951171875</v>
      </c>
    </row>
    <row r="633" spans="1:11" ht="14.4" customHeight="1" x14ac:dyDescent="0.3">
      <c r="A633" s="831" t="s">
        <v>577</v>
      </c>
      <c r="B633" s="832" t="s">
        <v>578</v>
      </c>
      <c r="C633" s="835" t="s">
        <v>2212</v>
      </c>
      <c r="D633" s="863" t="s">
        <v>2213</v>
      </c>
      <c r="E633" s="835" t="s">
        <v>2575</v>
      </c>
      <c r="F633" s="863" t="s">
        <v>2576</v>
      </c>
      <c r="G633" s="835" t="s">
        <v>3330</v>
      </c>
      <c r="H633" s="835" t="s">
        <v>3331</v>
      </c>
      <c r="I633" s="849">
        <v>333.56333414713544</v>
      </c>
      <c r="J633" s="849">
        <v>2</v>
      </c>
      <c r="K633" s="850">
        <v>857.739990234375</v>
      </c>
    </row>
    <row r="634" spans="1:11" ht="14.4" customHeight="1" x14ac:dyDescent="0.3">
      <c r="A634" s="831" t="s">
        <v>577</v>
      </c>
      <c r="B634" s="832" t="s">
        <v>578</v>
      </c>
      <c r="C634" s="835" t="s">
        <v>2212</v>
      </c>
      <c r="D634" s="863" t="s">
        <v>2213</v>
      </c>
      <c r="E634" s="835" t="s">
        <v>2575</v>
      </c>
      <c r="F634" s="863" t="s">
        <v>2576</v>
      </c>
      <c r="G634" s="835" t="s">
        <v>3332</v>
      </c>
      <c r="H634" s="835" t="s">
        <v>3333</v>
      </c>
      <c r="I634" s="849">
        <v>185.19999694824219</v>
      </c>
      <c r="J634" s="849">
        <v>2</v>
      </c>
      <c r="K634" s="850">
        <v>370.39999389648438</v>
      </c>
    </row>
    <row r="635" spans="1:11" ht="14.4" customHeight="1" x14ac:dyDescent="0.3">
      <c r="A635" s="831" t="s">
        <v>577</v>
      </c>
      <c r="B635" s="832" t="s">
        <v>578</v>
      </c>
      <c r="C635" s="835" t="s">
        <v>2212</v>
      </c>
      <c r="D635" s="863" t="s">
        <v>2213</v>
      </c>
      <c r="E635" s="835" t="s">
        <v>2575</v>
      </c>
      <c r="F635" s="863" t="s">
        <v>2576</v>
      </c>
      <c r="G635" s="835" t="s">
        <v>3334</v>
      </c>
      <c r="H635" s="835" t="s">
        <v>3335</v>
      </c>
      <c r="I635" s="849">
        <v>185.19999694824219</v>
      </c>
      <c r="J635" s="849">
        <v>1</v>
      </c>
      <c r="K635" s="850">
        <v>185.19999694824219</v>
      </c>
    </row>
    <row r="636" spans="1:11" ht="14.4" customHeight="1" x14ac:dyDescent="0.3">
      <c r="A636" s="831" t="s">
        <v>577</v>
      </c>
      <c r="B636" s="832" t="s">
        <v>578</v>
      </c>
      <c r="C636" s="835" t="s">
        <v>2212</v>
      </c>
      <c r="D636" s="863" t="s">
        <v>2213</v>
      </c>
      <c r="E636" s="835" t="s">
        <v>2575</v>
      </c>
      <c r="F636" s="863" t="s">
        <v>2576</v>
      </c>
      <c r="G636" s="835" t="s">
        <v>3336</v>
      </c>
      <c r="H636" s="835" t="s">
        <v>3337</v>
      </c>
      <c r="I636" s="849">
        <v>185.19999694824219</v>
      </c>
      <c r="J636" s="849">
        <v>1</v>
      </c>
      <c r="K636" s="850">
        <v>185.19999694824219</v>
      </c>
    </row>
    <row r="637" spans="1:11" ht="14.4" customHeight="1" x14ac:dyDescent="0.3">
      <c r="A637" s="831" t="s">
        <v>577</v>
      </c>
      <c r="B637" s="832" t="s">
        <v>578</v>
      </c>
      <c r="C637" s="835" t="s">
        <v>2212</v>
      </c>
      <c r="D637" s="863" t="s">
        <v>2213</v>
      </c>
      <c r="E637" s="835" t="s">
        <v>2575</v>
      </c>
      <c r="F637" s="863" t="s">
        <v>2576</v>
      </c>
      <c r="G637" s="835" t="s">
        <v>3338</v>
      </c>
      <c r="H637" s="835" t="s">
        <v>3339</v>
      </c>
      <c r="I637" s="849">
        <v>185.19999694824219</v>
      </c>
      <c r="J637" s="849">
        <v>1</v>
      </c>
      <c r="K637" s="850">
        <v>185.19999694824219</v>
      </c>
    </row>
    <row r="638" spans="1:11" ht="14.4" customHeight="1" x14ac:dyDescent="0.3">
      <c r="A638" s="831" t="s">
        <v>577</v>
      </c>
      <c r="B638" s="832" t="s">
        <v>578</v>
      </c>
      <c r="C638" s="835" t="s">
        <v>2212</v>
      </c>
      <c r="D638" s="863" t="s">
        <v>2213</v>
      </c>
      <c r="E638" s="835" t="s">
        <v>2575</v>
      </c>
      <c r="F638" s="863" t="s">
        <v>2576</v>
      </c>
      <c r="G638" s="835" t="s">
        <v>3340</v>
      </c>
      <c r="H638" s="835" t="s">
        <v>3341</v>
      </c>
      <c r="I638" s="849">
        <v>185.19999694824219</v>
      </c>
      <c r="J638" s="849">
        <v>3</v>
      </c>
      <c r="K638" s="850">
        <v>555.59999084472656</v>
      </c>
    </row>
    <row r="639" spans="1:11" ht="14.4" customHeight="1" x14ac:dyDescent="0.3">
      <c r="A639" s="831" t="s">
        <v>577</v>
      </c>
      <c r="B639" s="832" t="s">
        <v>578</v>
      </c>
      <c r="C639" s="835" t="s">
        <v>2212</v>
      </c>
      <c r="D639" s="863" t="s">
        <v>2213</v>
      </c>
      <c r="E639" s="835" t="s">
        <v>2575</v>
      </c>
      <c r="F639" s="863" t="s">
        <v>2576</v>
      </c>
      <c r="G639" s="835" t="s">
        <v>3342</v>
      </c>
      <c r="H639" s="835" t="s">
        <v>3343</v>
      </c>
      <c r="I639" s="849">
        <v>226.125</v>
      </c>
      <c r="J639" s="849">
        <v>2</v>
      </c>
      <c r="K639" s="850">
        <v>452.25</v>
      </c>
    </row>
    <row r="640" spans="1:11" ht="14.4" customHeight="1" x14ac:dyDescent="0.3">
      <c r="A640" s="831" t="s">
        <v>577</v>
      </c>
      <c r="B640" s="832" t="s">
        <v>578</v>
      </c>
      <c r="C640" s="835" t="s">
        <v>2212</v>
      </c>
      <c r="D640" s="863" t="s">
        <v>2213</v>
      </c>
      <c r="E640" s="835" t="s">
        <v>2575</v>
      </c>
      <c r="F640" s="863" t="s">
        <v>2576</v>
      </c>
      <c r="G640" s="835" t="s">
        <v>3344</v>
      </c>
      <c r="H640" s="835" t="s">
        <v>3345</v>
      </c>
      <c r="I640" s="849">
        <v>226.125</v>
      </c>
      <c r="J640" s="849">
        <v>2</v>
      </c>
      <c r="K640" s="850">
        <v>452.25</v>
      </c>
    </row>
    <row r="641" spans="1:11" ht="14.4" customHeight="1" x14ac:dyDescent="0.3">
      <c r="A641" s="831" t="s">
        <v>577</v>
      </c>
      <c r="B641" s="832" t="s">
        <v>578</v>
      </c>
      <c r="C641" s="835" t="s">
        <v>2212</v>
      </c>
      <c r="D641" s="863" t="s">
        <v>2213</v>
      </c>
      <c r="E641" s="835" t="s">
        <v>2575</v>
      </c>
      <c r="F641" s="863" t="s">
        <v>2576</v>
      </c>
      <c r="G641" s="835" t="s">
        <v>3346</v>
      </c>
      <c r="H641" s="835" t="s">
        <v>3347</v>
      </c>
      <c r="I641" s="849">
        <v>226.125</v>
      </c>
      <c r="J641" s="849">
        <v>3</v>
      </c>
      <c r="K641" s="850">
        <v>678.3699951171875</v>
      </c>
    </row>
    <row r="642" spans="1:11" ht="14.4" customHeight="1" x14ac:dyDescent="0.3">
      <c r="A642" s="831" t="s">
        <v>577</v>
      </c>
      <c r="B642" s="832" t="s">
        <v>578</v>
      </c>
      <c r="C642" s="835" t="s">
        <v>2212</v>
      </c>
      <c r="D642" s="863" t="s">
        <v>2213</v>
      </c>
      <c r="E642" s="835" t="s">
        <v>2575</v>
      </c>
      <c r="F642" s="863" t="s">
        <v>2576</v>
      </c>
      <c r="G642" s="835" t="s">
        <v>3348</v>
      </c>
      <c r="H642" s="835" t="s">
        <v>3349</v>
      </c>
      <c r="I642" s="849">
        <v>226.1199951171875</v>
      </c>
      <c r="J642" s="849">
        <v>1</v>
      </c>
      <c r="K642" s="850">
        <v>226.1199951171875</v>
      </c>
    </row>
    <row r="643" spans="1:11" ht="14.4" customHeight="1" x14ac:dyDescent="0.3">
      <c r="A643" s="831" t="s">
        <v>577</v>
      </c>
      <c r="B643" s="832" t="s">
        <v>578</v>
      </c>
      <c r="C643" s="835" t="s">
        <v>2212</v>
      </c>
      <c r="D643" s="863" t="s">
        <v>2213</v>
      </c>
      <c r="E643" s="835" t="s">
        <v>2575</v>
      </c>
      <c r="F643" s="863" t="s">
        <v>2576</v>
      </c>
      <c r="G643" s="835" t="s">
        <v>3350</v>
      </c>
      <c r="H643" s="835" t="s">
        <v>3351</v>
      </c>
      <c r="I643" s="849">
        <v>226.1199951171875</v>
      </c>
      <c r="J643" s="849">
        <v>1</v>
      </c>
      <c r="K643" s="850">
        <v>226.1199951171875</v>
      </c>
    </row>
    <row r="644" spans="1:11" ht="14.4" customHeight="1" x14ac:dyDescent="0.3">
      <c r="A644" s="831" t="s">
        <v>577</v>
      </c>
      <c r="B644" s="832" t="s">
        <v>578</v>
      </c>
      <c r="C644" s="835" t="s">
        <v>2212</v>
      </c>
      <c r="D644" s="863" t="s">
        <v>2213</v>
      </c>
      <c r="E644" s="835" t="s">
        <v>2575</v>
      </c>
      <c r="F644" s="863" t="s">
        <v>2576</v>
      </c>
      <c r="G644" s="835" t="s">
        <v>3352</v>
      </c>
      <c r="H644" s="835" t="s">
        <v>3353</v>
      </c>
      <c r="I644" s="849">
        <v>226.1199951171875</v>
      </c>
      <c r="J644" s="849">
        <v>1</v>
      </c>
      <c r="K644" s="850">
        <v>226.1199951171875</v>
      </c>
    </row>
    <row r="645" spans="1:11" ht="14.4" customHeight="1" x14ac:dyDescent="0.3">
      <c r="A645" s="831" t="s">
        <v>577</v>
      </c>
      <c r="B645" s="832" t="s">
        <v>578</v>
      </c>
      <c r="C645" s="835" t="s">
        <v>2212</v>
      </c>
      <c r="D645" s="863" t="s">
        <v>2213</v>
      </c>
      <c r="E645" s="835" t="s">
        <v>2575</v>
      </c>
      <c r="F645" s="863" t="s">
        <v>2576</v>
      </c>
      <c r="G645" s="835" t="s">
        <v>3354</v>
      </c>
      <c r="H645" s="835" t="s">
        <v>3355</v>
      </c>
      <c r="I645" s="849">
        <v>226.1199951171875</v>
      </c>
      <c r="J645" s="849">
        <v>1</v>
      </c>
      <c r="K645" s="850">
        <v>226.1199951171875</v>
      </c>
    </row>
    <row r="646" spans="1:11" ht="14.4" customHeight="1" x14ac:dyDescent="0.3">
      <c r="A646" s="831" t="s">
        <v>577</v>
      </c>
      <c r="B646" s="832" t="s">
        <v>578</v>
      </c>
      <c r="C646" s="835" t="s">
        <v>2212</v>
      </c>
      <c r="D646" s="863" t="s">
        <v>2213</v>
      </c>
      <c r="E646" s="835" t="s">
        <v>2575</v>
      </c>
      <c r="F646" s="863" t="s">
        <v>2576</v>
      </c>
      <c r="G646" s="835" t="s">
        <v>3356</v>
      </c>
      <c r="H646" s="835" t="s">
        <v>3357</v>
      </c>
      <c r="I646" s="849">
        <v>561.20001220703125</v>
      </c>
      <c r="J646" s="849">
        <v>1</v>
      </c>
      <c r="K646" s="850">
        <v>561.20001220703125</v>
      </c>
    </row>
    <row r="647" spans="1:11" ht="14.4" customHeight="1" x14ac:dyDescent="0.3">
      <c r="A647" s="831" t="s">
        <v>577</v>
      </c>
      <c r="B647" s="832" t="s">
        <v>578</v>
      </c>
      <c r="C647" s="835" t="s">
        <v>2212</v>
      </c>
      <c r="D647" s="863" t="s">
        <v>2213</v>
      </c>
      <c r="E647" s="835" t="s">
        <v>2575</v>
      </c>
      <c r="F647" s="863" t="s">
        <v>2576</v>
      </c>
      <c r="G647" s="835" t="s">
        <v>3358</v>
      </c>
      <c r="H647" s="835" t="s">
        <v>3359</v>
      </c>
      <c r="I647" s="849">
        <v>561.1820068359375</v>
      </c>
      <c r="J647" s="849">
        <v>6</v>
      </c>
      <c r="K647" s="850">
        <v>3367.1100463867187</v>
      </c>
    </row>
    <row r="648" spans="1:11" ht="14.4" customHeight="1" x14ac:dyDescent="0.3">
      <c r="A648" s="831" t="s">
        <v>577</v>
      </c>
      <c r="B648" s="832" t="s">
        <v>578</v>
      </c>
      <c r="C648" s="835" t="s">
        <v>2212</v>
      </c>
      <c r="D648" s="863" t="s">
        <v>2213</v>
      </c>
      <c r="E648" s="835" t="s">
        <v>2575</v>
      </c>
      <c r="F648" s="863" t="s">
        <v>2576</v>
      </c>
      <c r="G648" s="835" t="s">
        <v>3360</v>
      </c>
      <c r="H648" s="835" t="s">
        <v>3361</v>
      </c>
      <c r="I648" s="849">
        <v>580.7066650390625</v>
      </c>
      <c r="J648" s="849">
        <v>7</v>
      </c>
      <c r="K648" s="850">
        <v>4064.989990234375</v>
      </c>
    </row>
    <row r="649" spans="1:11" ht="14.4" customHeight="1" x14ac:dyDescent="0.3">
      <c r="A649" s="831" t="s">
        <v>577</v>
      </c>
      <c r="B649" s="832" t="s">
        <v>578</v>
      </c>
      <c r="C649" s="835" t="s">
        <v>2212</v>
      </c>
      <c r="D649" s="863" t="s">
        <v>2213</v>
      </c>
      <c r="E649" s="835" t="s">
        <v>2575</v>
      </c>
      <c r="F649" s="863" t="s">
        <v>2576</v>
      </c>
      <c r="G649" s="835" t="s">
        <v>3362</v>
      </c>
      <c r="H649" s="835" t="s">
        <v>3363</v>
      </c>
      <c r="I649" s="849">
        <v>580.75</v>
      </c>
      <c r="J649" s="849">
        <v>5</v>
      </c>
      <c r="K649" s="850">
        <v>2903.75</v>
      </c>
    </row>
    <row r="650" spans="1:11" ht="14.4" customHeight="1" x14ac:dyDescent="0.3">
      <c r="A650" s="831" t="s">
        <v>577</v>
      </c>
      <c r="B650" s="832" t="s">
        <v>578</v>
      </c>
      <c r="C650" s="835" t="s">
        <v>2212</v>
      </c>
      <c r="D650" s="863" t="s">
        <v>2213</v>
      </c>
      <c r="E650" s="835" t="s">
        <v>2575</v>
      </c>
      <c r="F650" s="863" t="s">
        <v>2576</v>
      </c>
      <c r="G650" s="835" t="s">
        <v>3364</v>
      </c>
      <c r="H650" s="835" t="s">
        <v>3365</v>
      </c>
      <c r="I650" s="849">
        <v>601.45001220703125</v>
      </c>
      <c r="J650" s="849">
        <v>5</v>
      </c>
      <c r="K650" s="850">
        <v>3007.25</v>
      </c>
    </row>
    <row r="651" spans="1:11" ht="14.4" customHeight="1" x14ac:dyDescent="0.3">
      <c r="A651" s="831" t="s">
        <v>577</v>
      </c>
      <c r="B651" s="832" t="s">
        <v>578</v>
      </c>
      <c r="C651" s="835" t="s">
        <v>2212</v>
      </c>
      <c r="D651" s="863" t="s">
        <v>2213</v>
      </c>
      <c r="E651" s="835" t="s">
        <v>2575</v>
      </c>
      <c r="F651" s="863" t="s">
        <v>2576</v>
      </c>
      <c r="G651" s="835" t="s">
        <v>3366</v>
      </c>
      <c r="H651" s="835" t="s">
        <v>3367</v>
      </c>
      <c r="I651" s="849">
        <v>621</v>
      </c>
      <c r="J651" s="849">
        <v>3</v>
      </c>
      <c r="K651" s="850">
        <v>1863</v>
      </c>
    </row>
    <row r="652" spans="1:11" ht="14.4" customHeight="1" x14ac:dyDescent="0.3">
      <c r="A652" s="831" t="s">
        <v>577</v>
      </c>
      <c r="B652" s="832" t="s">
        <v>578</v>
      </c>
      <c r="C652" s="835" t="s">
        <v>2212</v>
      </c>
      <c r="D652" s="863" t="s">
        <v>2213</v>
      </c>
      <c r="E652" s="835" t="s">
        <v>2575</v>
      </c>
      <c r="F652" s="863" t="s">
        <v>2576</v>
      </c>
      <c r="G652" s="835" t="s">
        <v>3368</v>
      </c>
      <c r="H652" s="835" t="s">
        <v>3369</v>
      </c>
      <c r="I652" s="849">
        <v>621</v>
      </c>
      <c r="J652" s="849">
        <v>1</v>
      </c>
      <c r="K652" s="850">
        <v>621</v>
      </c>
    </row>
    <row r="653" spans="1:11" ht="14.4" customHeight="1" x14ac:dyDescent="0.3">
      <c r="A653" s="831" t="s">
        <v>577</v>
      </c>
      <c r="B653" s="832" t="s">
        <v>578</v>
      </c>
      <c r="C653" s="835" t="s">
        <v>2212</v>
      </c>
      <c r="D653" s="863" t="s">
        <v>2213</v>
      </c>
      <c r="E653" s="835" t="s">
        <v>2575</v>
      </c>
      <c r="F653" s="863" t="s">
        <v>2576</v>
      </c>
      <c r="G653" s="835" t="s">
        <v>3370</v>
      </c>
      <c r="H653" s="835" t="s">
        <v>3371</v>
      </c>
      <c r="I653" s="849">
        <v>540.5</v>
      </c>
      <c r="J653" s="849">
        <v>1</v>
      </c>
      <c r="K653" s="850">
        <v>540.5</v>
      </c>
    </row>
    <row r="654" spans="1:11" ht="14.4" customHeight="1" x14ac:dyDescent="0.3">
      <c r="A654" s="831" t="s">
        <v>577</v>
      </c>
      <c r="B654" s="832" t="s">
        <v>578</v>
      </c>
      <c r="C654" s="835" t="s">
        <v>2212</v>
      </c>
      <c r="D654" s="863" t="s">
        <v>2213</v>
      </c>
      <c r="E654" s="835" t="s">
        <v>2575</v>
      </c>
      <c r="F654" s="863" t="s">
        <v>2576</v>
      </c>
      <c r="G654" s="835" t="s">
        <v>3372</v>
      </c>
      <c r="H654" s="835" t="s">
        <v>3373</v>
      </c>
      <c r="I654" s="849">
        <v>294.35000610351562</v>
      </c>
      <c r="J654" s="849">
        <v>1</v>
      </c>
      <c r="K654" s="850">
        <v>294.35000610351562</v>
      </c>
    </row>
    <row r="655" spans="1:11" ht="14.4" customHeight="1" x14ac:dyDescent="0.3">
      <c r="A655" s="831" t="s">
        <v>577</v>
      </c>
      <c r="B655" s="832" t="s">
        <v>578</v>
      </c>
      <c r="C655" s="835" t="s">
        <v>2212</v>
      </c>
      <c r="D655" s="863" t="s">
        <v>2213</v>
      </c>
      <c r="E655" s="835" t="s">
        <v>2575</v>
      </c>
      <c r="F655" s="863" t="s">
        <v>2576</v>
      </c>
      <c r="G655" s="835" t="s">
        <v>3374</v>
      </c>
      <c r="H655" s="835" t="s">
        <v>3375</v>
      </c>
      <c r="I655" s="849">
        <v>294.35000610351562</v>
      </c>
      <c r="J655" s="849">
        <v>1</v>
      </c>
      <c r="K655" s="850">
        <v>294.35000610351562</v>
      </c>
    </row>
    <row r="656" spans="1:11" ht="14.4" customHeight="1" x14ac:dyDescent="0.3">
      <c r="A656" s="831" t="s">
        <v>577</v>
      </c>
      <c r="B656" s="832" t="s">
        <v>578</v>
      </c>
      <c r="C656" s="835" t="s">
        <v>2212</v>
      </c>
      <c r="D656" s="863" t="s">
        <v>2213</v>
      </c>
      <c r="E656" s="835" t="s">
        <v>2575</v>
      </c>
      <c r="F656" s="863" t="s">
        <v>2576</v>
      </c>
      <c r="G656" s="835" t="s">
        <v>3376</v>
      </c>
      <c r="H656" s="835" t="s">
        <v>3377</v>
      </c>
      <c r="I656" s="849">
        <v>294.35000610351562</v>
      </c>
      <c r="J656" s="849">
        <v>1</v>
      </c>
      <c r="K656" s="850">
        <v>294.35000610351562</v>
      </c>
    </row>
    <row r="657" spans="1:11" ht="14.4" customHeight="1" x14ac:dyDescent="0.3">
      <c r="A657" s="831" t="s">
        <v>577</v>
      </c>
      <c r="B657" s="832" t="s">
        <v>578</v>
      </c>
      <c r="C657" s="835" t="s">
        <v>2212</v>
      </c>
      <c r="D657" s="863" t="s">
        <v>2213</v>
      </c>
      <c r="E657" s="835" t="s">
        <v>2575</v>
      </c>
      <c r="F657" s="863" t="s">
        <v>2576</v>
      </c>
      <c r="G657" s="835" t="s">
        <v>3378</v>
      </c>
      <c r="H657" s="835" t="s">
        <v>3379</v>
      </c>
      <c r="I657" s="849">
        <v>294.35000610351562</v>
      </c>
      <c r="J657" s="849">
        <v>2</v>
      </c>
      <c r="K657" s="850">
        <v>588.70001220703125</v>
      </c>
    </row>
    <row r="658" spans="1:11" ht="14.4" customHeight="1" x14ac:dyDescent="0.3">
      <c r="A658" s="831" t="s">
        <v>577</v>
      </c>
      <c r="B658" s="832" t="s">
        <v>578</v>
      </c>
      <c r="C658" s="835" t="s">
        <v>2212</v>
      </c>
      <c r="D658" s="863" t="s">
        <v>2213</v>
      </c>
      <c r="E658" s="835" t="s">
        <v>2575</v>
      </c>
      <c r="F658" s="863" t="s">
        <v>2576</v>
      </c>
      <c r="G658" s="835" t="s">
        <v>3380</v>
      </c>
      <c r="H658" s="835" t="s">
        <v>3381</v>
      </c>
      <c r="I658" s="849">
        <v>294.35000610351562</v>
      </c>
      <c r="J658" s="849">
        <v>1</v>
      </c>
      <c r="K658" s="850">
        <v>294.35000610351562</v>
      </c>
    </row>
    <row r="659" spans="1:11" ht="14.4" customHeight="1" x14ac:dyDescent="0.3">
      <c r="A659" s="831" t="s">
        <v>577</v>
      </c>
      <c r="B659" s="832" t="s">
        <v>578</v>
      </c>
      <c r="C659" s="835" t="s">
        <v>2212</v>
      </c>
      <c r="D659" s="863" t="s">
        <v>2213</v>
      </c>
      <c r="E659" s="835" t="s">
        <v>2575</v>
      </c>
      <c r="F659" s="863" t="s">
        <v>2576</v>
      </c>
      <c r="G659" s="835" t="s">
        <v>3382</v>
      </c>
      <c r="H659" s="835" t="s">
        <v>3383</v>
      </c>
      <c r="I659" s="849">
        <v>294.35499572753906</v>
      </c>
      <c r="J659" s="849">
        <v>3</v>
      </c>
      <c r="K659" s="850">
        <v>883.06002807617187</v>
      </c>
    </row>
    <row r="660" spans="1:11" ht="14.4" customHeight="1" x14ac:dyDescent="0.3">
      <c r="A660" s="831" t="s">
        <v>577</v>
      </c>
      <c r="B660" s="832" t="s">
        <v>578</v>
      </c>
      <c r="C660" s="835" t="s">
        <v>2212</v>
      </c>
      <c r="D660" s="863" t="s">
        <v>2213</v>
      </c>
      <c r="E660" s="835" t="s">
        <v>2575</v>
      </c>
      <c r="F660" s="863" t="s">
        <v>2576</v>
      </c>
      <c r="G660" s="835" t="s">
        <v>3384</v>
      </c>
      <c r="H660" s="835" t="s">
        <v>3385</v>
      </c>
      <c r="I660" s="849">
        <v>294.3599853515625</v>
      </c>
      <c r="J660" s="849">
        <v>2</v>
      </c>
      <c r="K660" s="850">
        <v>588.71002197265625</v>
      </c>
    </row>
    <row r="661" spans="1:11" ht="14.4" customHeight="1" x14ac:dyDescent="0.3">
      <c r="A661" s="831" t="s">
        <v>577</v>
      </c>
      <c r="B661" s="832" t="s">
        <v>578</v>
      </c>
      <c r="C661" s="835" t="s">
        <v>2212</v>
      </c>
      <c r="D661" s="863" t="s">
        <v>2213</v>
      </c>
      <c r="E661" s="835" t="s">
        <v>2575</v>
      </c>
      <c r="F661" s="863" t="s">
        <v>2576</v>
      </c>
      <c r="G661" s="835" t="s">
        <v>3386</v>
      </c>
      <c r="H661" s="835" t="s">
        <v>3387</v>
      </c>
      <c r="I661" s="849">
        <v>294.35000610351562</v>
      </c>
      <c r="J661" s="849">
        <v>1</v>
      </c>
      <c r="K661" s="850">
        <v>294.35000610351562</v>
      </c>
    </row>
    <row r="662" spans="1:11" ht="14.4" customHeight="1" x14ac:dyDescent="0.3">
      <c r="A662" s="831" t="s">
        <v>577</v>
      </c>
      <c r="B662" s="832" t="s">
        <v>578</v>
      </c>
      <c r="C662" s="835" t="s">
        <v>2212</v>
      </c>
      <c r="D662" s="863" t="s">
        <v>2213</v>
      </c>
      <c r="E662" s="835" t="s">
        <v>2575</v>
      </c>
      <c r="F662" s="863" t="s">
        <v>2576</v>
      </c>
      <c r="G662" s="835" t="s">
        <v>3388</v>
      </c>
      <c r="H662" s="835" t="s">
        <v>3389</v>
      </c>
      <c r="I662" s="849">
        <v>294.35000610351562</v>
      </c>
      <c r="J662" s="849">
        <v>2</v>
      </c>
      <c r="K662" s="850">
        <v>588.70001220703125</v>
      </c>
    </row>
    <row r="663" spans="1:11" ht="14.4" customHeight="1" x14ac:dyDescent="0.3">
      <c r="A663" s="831" t="s">
        <v>577</v>
      </c>
      <c r="B663" s="832" t="s">
        <v>578</v>
      </c>
      <c r="C663" s="835" t="s">
        <v>2212</v>
      </c>
      <c r="D663" s="863" t="s">
        <v>2213</v>
      </c>
      <c r="E663" s="835" t="s">
        <v>2575</v>
      </c>
      <c r="F663" s="863" t="s">
        <v>2576</v>
      </c>
      <c r="G663" s="835" t="s">
        <v>3390</v>
      </c>
      <c r="H663" s="835" t="s">
        <v>3391</v>
      </c>
      <c r="I663" s="849">
        <v>404.5</v>
      </c>
      <c r="J663" s="849">
        <v>2</v>
      </c>
      <c r="K663" s="850">
        <v>809</v>
      </c>
    </row>
    <row r="664" spans="1:11" ht="14.4" customHeight="1" x14ac:dyDescent="0.3">
      <c r="A664" s="831" t="s">
        <v>577</v>
      </c>
      <c r="B664" s="832" t="s">
        <v>578</v>
      </c>
      <c r="C664" s="835" t="s">
        <v>2212</v>
      </c>
      <c r="D664" s="863" t="s">
        <v>2213</v>
      </c>
      <c r="E664" s="835" t="s">
        <v>2575</v>
      </c>
      <c r="F664" s="863" t="s">
        <v>2576</v>
      </c>
      <c r="G664" s="835" t="s">
        <v>3392</v>
      </c>
      <c r="H664" s="835" t="s">
        <v>3393</v>
      </c>
      <c r="I664" s="849">
        <v>404.5</v>
      </c>
      <c r="J664" s="849">
        <v>2</v>
      </c>
      <c r="K664" s="850">
        <v>809</v>
      </c>
    </row>
    <row r="665" spans="1:11" ht="14.4" customHeight="1" x14ac:dyDescent="0.3">
      <c r="A665" s="831" t="s">
        <v>577</v>
      </c>
      <c r="B665" s="832" t="s">
        <v>578</v>
      </c>
      <c r="C665" s="835" t="s">
        <v>2212</v>
      </c>
      <c r="D665" s="863" t="s">
        <v>2213</v>
      </c>
      <c r="E665" s="835" t="s">
        <v>2575</v>
      </c>
      <c r="F665" s="863" t="s">
        <v>2576</v>
      </c>
      <c r="G665" s="835" t="s">
        <v>3394</v>
      </c>
      <c r="H665" s="835" t="s">
        <v>3395</v>
      </c>
      <c r="I665" s="849">
        <v>615.5999755859375</v>
      </c>
      <c r="J665" s="849">
        <v>1</v>
      </c>
      <c r="K665" s="850">
        <v>615.5999755859375</v>
      </c>
    </row>
    <row r="666" spans="1:11" ht="14.4" customHeight="1" x14ac:dyDescent="0.3">
      <c r="A666" s="831" t="s">
        <v>577</v>
      </c>
      <c r="B666" s="832" t="s">
        <v>578</v>
      </c>
      <c r="C666" s="835" t="s">
        <v>2212</v>
      </c>
      <c r="D666" s="863" t="s">
        <v>2213</v>
      </c>
      <c r="E666" s="835" t="s">
        <v>2575</v>
      </c>
      <c r="F666" s="863" t="s">
        <v>2576</v>
      </c>
      <c r="G666" s="835" t="s">
        <v>3396</v>
      </c>
      <c r="H666" s="835" t="s">
        <v>3397</v>
      </c>
      <c r="I666" s="849">
        <v>615.5999755859375</v>
      </c>
      <c r="J666" s="849">
        <v>3</v>
      </c>
      <c r="K666" s="850">
        <v>1846.7899169921875</v>
      </c>
    </row>
    <row r="667" spans="1:11" ht="14.4" customHeight="1" x14ac:dyDescent="0.3">
      <c r="A667" s="831" t="s">
        <v>577</v>
      </c>
      <c r="B667" s="832" t="s">
        <v>578</v>
      </c>
      <c r="C667" s="835" t="s">
        <v>2212</v>
      </c>
      <c r="D667" s="863" t="s">
        <v>2213</v>
      </c>
      <c r="E667" s="835" t="s">
        <v>2575</v>
      </c>
      <c r="F667" s="863" t="s">
        <v>2576</v>
      </c>
      <c r="G667" s="835" t="s">
        <v>3398</v>
      </c>
      <c r="H667" s="835" t="s">
        <v>3399</v>
      </c>
      <c r="I667" s="849">
        <v>615.58001708984375</v>
      </c>
      <c r="J667" s="849">
        <v>1</v>
      </c>
      <c r="K667" s="850">
        <v>615.58001708984375</v>
      </c>
    </row>
    <row r="668" spans="1:11" ht="14.4" customHeight="1" x14ac:dyDescent="0.3">
      <c r="A668" s="831" t="s">
        <v>577</v>
      </c>
      <c r="B668" s="832" t="s">
        <v>578</v>
      </c>
      <c r="C668" s="835" t="s">
        <v>2212</v>
      </c>
      <c r="D668" s="863" t="s">
        <v>2213</v>
      </c>
      <c r="E668" s="835" t="s">
        <v>2575</v>
      </c>
      <c r="F668" s="863" t="s">
        <v>2576</v>
      </c>
      <c r="G668" s="835" t="s">
        <v>3400</v>
      </c>
      <c r="H668" s="835" t="s">
        <v>3401</v>
      </c>
      <c r="I668" s="849">
        <v>154</v>
      </c>
      <c r="J668" s="849">
        <v>1</v>
      </c>
      <c r="K668" s="850">
        <v>154</v>
      </c>
    </row>
    <row r="669" spans="1:11" ht="14.4" customHeight="1" x14ac:dyDescent="0.3">
      <c r="A669" s="831" t="s">
        <v>577</v>
      </c>
      <c r="B669" s="832" t="s">
        <v>578</v>
      </c>
      <c r="C669" s="835" t="s">
        <v>2212</v>
      </c>
      <c r="D669" s="863" t="s">
        <v>2213</v>
      </c>
      <c r="E669" s="835" t="s">
        <v>2575</v>
      </c>
      <c r="F669" s="863" t="s">
        <v>2576</v>
      </c>
      <c r="G669" s="835" t="s">
        <v>3402</v>
      </c>
      <c r="H669" s="835" t="s">
        <v>3403</v>
      </c>
      <c r="I669" s="849">
        <v>154</v>
      </c>
      <c r="J669" s="849">
        <v>1</v>
      </c>
      <c r="K669" s="850">
        <v>154</v>
      </c>
    </row>
    <row r="670" spans="1:11" ht="14.4" customHeight="1" x14ac:dyDescent="0.3">
      <c r="A670" s="831" t="s">
        <v>577</v>
      </c>
      <c r="B670" s="832" t="s">
        <v>578</v>
      </c>
      <c r="C670" s="835" t="s">
        <v>2212</v>
      </c>
      <c r="D670" s="863" t="s">
        <v>2213</v>
      </c>
      <c r="E670" s="835" t="s">
        <v>2575</v>
      </c>
      <c r="F670" s="863" t="s">
        <v>2576</v>
      </c>
      <c r="G670" s="835" t="s">
        <v>3404</v>
      </c>
      <c r="H670" s="835" t="s">
        <v>3405</v>
      </c>
      <c r="I670" s="849">
        <v>154</v>
      </c>
      <c r="J670" s="849">
        <v>2</v>
      </c>
      <c r="K670" s="850">
        <v>307.989990234375</v>
      </c>
    </row>
    <row r="671" spans="1:11" ht="14.4" customHeight="1" x14ac:dyDescent="0.3">
      <c r="A671" s="831" t="s">
        <v>577</v>
      </c>
      <c r="B671" s="832" t="s">
        <v>578</v>
      </c>
      <c r="C671" s="835" t="s">
        <v>2212</v>
      </c>
      <c r="D671" s="863" t="s">
        <v>2213</v>
      </c>
      <c r="E671" s="835" t="s">
        <v>2575</v>
      </c>
      <c r="F671" s="863" t="s">
        <v>2576</v>
      </c>
      <c r="G671" s="835" t="s">
        <v>3406</v>
      </c>
      <c r="H671" s="835" t="s">
        <v>3407</v>
      </c>
      <c r="I671" s="849">
        <v>680.69000244140625</v>
      </c>
      <c r="J671" s="849">
        <v>2</v>
      </c>
      <c r="K671" s="850">
        <v>1361.3800048828125</v>
      </c>
    </row>
    <row r="672" spans="1:11" ht="14.4" customHeight="1" x14ac:dyDescent="0.3">
      <c r="A672" s="831" t="s">
        <v>577</v>
      </c>
      <c r="B672" s="832" t="s">
        <v>578</v>
      </c>
      <c r="C672" s="835" t="s">
        <v>2212</v>
      </c>
      <c r="D672" s="863" t="s">
        <v>2213</v>
      </c>
      <c r="E672" s="835" t="s">
        <v>2575</v>
      </c>
      <c r="F672" s="863" t="s">
        <v>2576</v>
      </c>
      <c r="G672" s="835" t="s">
        <v>3408</v>
      </c>
      <c r="H672" s="835" t="s">
        <v>3409</v>
      </c>
      <c r="I672" s="849">
        <v>680.68666585286462</v>
      </c>
      <c r="J672" s="849">
        <v>3</v>
      </c>
      <c r="K672" s="850">
        <v>2042.0599975585937</v>
      </c>
    </row>
    <row r="673" spans="1:11" ht="14.4" customHeight="1" x14ac:dyDescent="0.3">
      <c r="A673" s="831" t="s">
        <v>577</v>
      </c>
      <c r="B673" s="832" t="s">
        <v>578</v>
      </c>
      <c r="C673" s="835" t="s">
        <v>2212</v>
      </c>
      <c r="D673" s="863" t="s">
        <v>2213</v>
      </c>
      <c r="E673" s="835" t="s">
        <v>2575</v>
      </c>
      <c r="F673" s="863" t="s">
        <v>2576</v>
      </c>
      <c r="G673" s="835" t="s">
        <v>3410</v>
      </c>
      <c r="H673" s="835" t="s">
        <v>3411</v>
      </c>
      <c r="I673" s="849">
        <v>680.69000244140625</v>
      </c>
      <c r="J673" s="849">
        <v>2</v>
      </c>
      <c r="K673" s="850">
        <v>1361.3699951171875</v>
      </c>
    </row>
    <row r="674" spans="1:11" ht="14.4" customHeight="1" x14ac:dyDescent="0.3">
      <c r="A674" s="831" t="s">
        <v>577</v>
      </c>
      <c r="B674" s="832" t="s">
        <v>578</v>
      </c>
      <c r="C674" s="835" t="s">
        <v>2212</v>
      </c>
      <c r="D674" s="863" t="s">
        <v>2213</v>
      </c>
      <c r="E674" s="835" t="s">
        <v>2575</v>
      </c>
      <c r="F674" s="863" t="s">
        <v>2576</v>
      </c>
      <c r="G674" s="835" t="s">
        <v>3412</v>
      </c>
      <c r="H674" s="835" t="s">
        <v>3413</v>
      </c>
      <c r="I674" s="849">
        <v>680.68666585286462</v>
      </c>
      <c r="J674" s="849">
        <v>5</v>
      </c>
      <c r="K674" s="850">
        <v>3403.4199829101562</v>
      </c>
    </row>
    <row r="675" spans="1:11" ht="14.4" customHeight="1" x14ac:dyDescent="0.3">
      <c r="A675" s="831" t="s">
        <v>577</v>
      </c>
      <c r="B675" s="832" t="s">
        <v>578</v>
      </c>
      <c r="C675" s="835" t="s">
        <v>2212</v>
      </c>
      <c r="D675" s="863" t="s">
        <v>2213</v>
      </c>
      <c r="E675" s="835" t="s">
        <v>2575</v>
      </c>
      <c r="F675" s="863" t="s">
        <v>2576</v>
      </c>
      <c r="G675" s="835" t="s">
        <v>3414</v>
      </c>
      <c r="H675" s="835" t="s">
        <v>3415</v>
      </c>
      <c r="I675" s="849">
        <v>680.69000244140625</v>
      </c>
      <c r="J675" s="849">
        <v>3</v>
      </c>
      <c r="K675" s="850">
        <v>2042.0599975585937</v>
      </c>
    </row>
    <row r="676" spans="1:11" ht="14.4" customHeight="1" x14ac:dyDescent="0.3">
      <c r="A676" s="831" t="s">
        <v>577</v>
      </c>
      <c r="B676" s="832" t="s">
        <v>578</v>
      </c>
      <c r="C676" s="835" t="s">
        <v>2212</v>
      </c>
      <c r="D676" s="863" t="s">
        <v>2213</v>
      </c>
      <c r="E676" s="835" t="s">
        <v>2575</v>
      </c>
      <c r="F676" s="863" t="s">
        <v>2576</v>
      </c>
      <c r="G676" s="835" t="s">
        <v>3416</v>
      </c>
      <c r="H676" s="835" t="s">
        <v>3417</v>
      </c>
      <c r="I676" s="849">
        <v>680.69000244140625</v>
      </c>
      <c r="J676" s="849">
        <v>2</v>
      </c>
      <c r="K676" s="850">
        <v>1361.3699951171875</v>
      </c>
    </row>
    <row r="677" spans="1:11" ht="14.4" customHeight="1" x14ac:dyDescent="0.3">
      <c r="A677" s="831" t="s">
        <v>577</v>
      </c>
      <c r="B677" s="832" t="s">
        <v>578</v>
      </c>
      <c r="C677" s="835" t="s">
        <v>2212</v>
      </c>
      <c r="D677" s="863" t="s">
        <v>2213</v>
      </c>
      <c r="E677" s="835" t="s">
        <v>2575</v>
      </c>
      <c r="F677" s="863" t="s">
        <v>2576</v>
      </c>
      <c r="G677" s="835" t="s">
        <v>3418</v>
      </c>
      <c r="H677" s="835" t="s">
        <v>3419</v>
      </c>
      <c r="I677" s="849">
        <v>680.67999267578125</v>
      </c>
      <c r="J677" s="849">
        <v>2</v>
      </c>
      <c r="K677" s="850">
        <v>1361.3599853515625</v>
      </c>
    </row>
    <row r="678" spans="1:11" ht="14.4" customHeight="1" x14ac:dyDescent="0.3">
      <c r="A678" s="831" t="s">
        <v>577</v>
      </c>
      <c r="B678" s="832" t="s">
        <v>578</v>
      </c>
      <c r="C678" s="835" t="s">
        <v>2212</v>
      </c>
      <c r="D678" s="863" t="s">
        <v>2213</v>
      </c>
      <c r="E678" s="835" t="s">
        <v>2575</v>
      </c>
      <c r="F678" s="863" t="s">
        <v>2576</v>
      </c>
      <c r="G678" s="835" t="s">
        <v>3420</v>
      </c>
      <c r="H678" s="835" t="s">
        <v>3421</v>
      </c>
      <c r="I678" s="849">
        <v>398.64666748046875</v>
      </c>
      <c r="J678" s="849">
        <v>3</v>
      </c>
      <c r="K678" s="850">
        <v>1195.9400024414062</v>
      </c>
    </row>
    <row r="679" spans="1:11" ht="14.4" customHeight="1" x14ac:dyDescent="0.3">
      <c r="A679" s="831" t="s">
        <v>577</v>
      </c>
      <c r="B679" s="832" t="s">
        <v>578</v>
      </c>
      <c r="C679" s="835" t="s">
        <v>2212</v>
      </c>
      <c r="D679" s="863" t="s">
        <v>2213</v>
      </c>
      <c r="E679" s="835" t="s">
        <v>2575</v>
      </c>
      <c r="F679" s="863" t="s">
        <v>2576</v>
      </c>
      <c r="G679" s="835" t="s">
        <v>3422</v>
      </c>
      <c r="H679" s="835" t="s">
        <v>3423</v>
      </c>
      <c r="I679" s="849">
        <v>591.9000244140625</v>
      </c>
      <c r="J679" s="849">
        <v>1</v>
      </c>
      <c r="K679" s="850">
        <v>591.9000244140625</v>
      </c>
    </row>
    <row r="680" spans="1:11" ht="14.4" customHeight="1" x14ac:dyDescent="0.3">
      <c r="A680" s="831" t="s">
        <v>577</v>
      </c>
      <c r="B680" s="832" t="s">
        <v>578</v>
      </c>
      <c r="C680" s="835" t="s">
        <v>2212</v>
      </c>
      <c r="D680" s="863" t="s">
        <v>2213</v>
      </c>
      <c r="E680" s="835" t="s">
        <v>2575</v>
      </c>
      <c r="F680" s="863" t="s">
        <v>2576</v>
      </c>
      <c r="G680" s="835" t="s">
        <v>3424</v>
      </c>
      <c r="H680" s="835" t="s">
        <v>3425</v>
      </c>
      <c r="I680" s="849">
        <v>591.90997314453125</v>
      </c>
      <c r="J680" s="849">
        <v>1</v>
      </c>
      <c r="K680" s="850">
        <v>591.90997314453125</v>
      </c>
    </row>
    <row r="681" spans="1:11" ht="14.4" customHeight="1" x14ac:dyDescent="0.3">
      <c r="A681" s="831" t="s">
        <v>577</v>
      </c>
      <c r="B681" s="832" t="s">
        <v>578</v>
      </c>
      <c r="C681" s="835" t="s">
        <v>2212</v>
      </c>
      <c r="D681" s="863" t="s">
        <v>2213</v>
      </c>
      <c r="E681" s="835" t="s">
        <v>2575</v>
      </c>
      <c r="F681" s="863" t="s">
        <v>2576</v>
      </c>
      <c r="G681" s="835" t="s">
        <v>3426</v>
      </c>
      <c r="H681" s="835" t="s">
        <v>3427</v>
      </c>
      <c r="I681" s="849">
        <v>591.9000244140625</v>
      </c>
      <c r="J681" s="849">
        <v>1</v>
      </c>
      <c r="K681" s="850">
        <v>591.9000244140625</v>
      </c>
    </row>
    <row r="682" spans="1:11" ht="14.4" customHeight="1" x14ac:dyDescent="0.3">
      <c r="A682" s="831" t="s">
        <v>577</v>
      </c>
      <c r="B682" s="832" t="s">
        <v>578</v>
      </c>
      <c r="C682" s="835" t="s">
        <v>2212</v>
      </c>
      <c r="D682" s="863" t="s">
        <v>2213</v>
      </c>
      <c r="E682" s="835" t="s">
        <v>2575</v>
      </c>
      <c r="F682" s="863" t="s">
        <v>2576</v>
      </c>
      <c r="G682" s="835" t="s">
        <v>3428</v>
      </c>
      <c r="H682" s="835" t="s">
        <v>3429</v>
      </c>
      <c r="I682" s="849">
        <v>591.90997314453125</v>
      </c>
      <c r="J682" s="849">
        <v>1</v>
      </c>
      <c r="K682" s="850">
        <v>591.90997314453125</v>
      </c>
    </row>
    <row r="683" spans="1:11" ht="14.4" customHeight="1" x14ac:dyDescent="0.3">
      <c r="A683" s="831" t="s">
        <v>577</v>
      </c>
      <c r="B683" s="832" t="s">
        <v>578</v>
      </c>
      <c r="C683" s="835" t="s">
        <v>2212</v>
      </c>
      <c r="D683" s="863" t="s">
        <v>2213</v>
      </c>
      <c r="E683" s="835" t="s">
        <v>2575</v>
      </c>
      <c r="F683" s="863" t="s">
        <v>2576</v>
      </c>
      <c r="G683" s="835" t="s">
        <v>3430</v>
      </c>
      <c r="H683" s="835" t="s">
        <v>3431</v>
      </c>
      <c r="I683" s="849">
        <v>646</v>
      </c>
      <c r="J683" s="849">
        <v>2</v>
      </c>
      <c r="K683" s="850">
        <v>1292</v>
      </c>
    </row>
    <row r="684" spans="1:11" ht="14.4" customHeight="1" x14ac:dyDescent="0.3">
      <c r="A684" s="831" t="s">
        <v>577</v>
      </c>
      <c r="B684" s="832" t="s">
        <v>578</v>
      </c>
      <c r="C684" s="835" t="s">
        <v>2212</v>
      </c>
      <c r="D684" s="863" t="s">
        <v>2213</v>
      </c>
      <c r="E684" s="835" t="s">
        <v>2575</v>
      </c>
      <c r="F684" s="863" t="s">
        <v>2576</v>
      </c>
      <c r="G684" s="835" t="s">
        <v>3432</v>
      </c>
      <c r="H684" s="835" t="s">
        <v>3433</v>
      </c>
      <c r="I684" s="849">
        <v>646</v>
      </c>
      <c r="J684" s="849">
        <v>4</v>
      </c>
      <c r="K684" s="850">
        <v>2584</v>
      </c>
    </row>
    <row r="685" spans="1:11" ht="14.4" customHeight="1" x14ac:dyDescent="0.3">
      <c r="A685" s="831" t="s">
        <v>577</v>
      </c>
      <c r="B685" s="832" t="s">
        <v>578</v>
      </c>
      <c r="C685" s="835" t="s">
        <v>2212</v>
      </c>
      <c r="D685" s="863" t="s">
        <v>2213</v>
      </c>
      <c r="E685" s="835" t="s">
        <v>2575</v>
      </c>
      <c r="F685" s="863" t="s">
        <v>2576</v>
      </c>
      <c r="G685" s="835" t="s">
        <v>3434</v>
      </c>
      <c r="H685" s="835" t="s">
        <v>3435</v>
      </c>
      <c r="I685" s="849">
        <v>646</v>
      </c>
      <c r="J685" s="849">
        <v>3</v>
      </c>
      <c r="K685" s="850">
        <v>1938</v>
      </c>
    </row>
    <row r="686" spans="1:11" ht="14.4" customHeight="1" x14ac:dyDescent="0.3">
      <c r="A686" s="831" t="s">
        <v>577</v>
      </c>
      <c r="B686" s="832" t="s">
        <v>578</v>
      </c>
      <c r="C686" s="835" t="s">
        <v>2212</v>
      </c>
      <c r="D686" s="863" t="s">
        <v>2213</v>
      </c>
      <c r="E686" s="835" t="s">
        <v>2575</v>
      </c>
      <c r="F686" s="863" t="s">
        <v>2576</v>
      </c>
      <c r="G686" s="835" t="s">
        <v>3436</v>
      </c>
      <c r="H686" s="835" t="s">
        <v>3437</v>
      </c>
      <c r="I686" s="849">
        <v>646</v>
      </c>
      <c r="J686" s="849">
        <v>1</v>
      </c>
      <c r="K686" s="850">
        <v>646</v>
      </c>
    </row>
    <row r="687" spans="1:11" ht="14.4" customHeight="1" x14ac:dyDescent="0.3">
      <c r="A687" s="831" t="s">
        <v>577</v>
      </c>
      <c r="B687" s="832" t="s">
        <v>578</v>
      </c>
      <c r="C687" s="835" t="s">
        <v>2212</v>
      </c>
      <c r="D687" s="863" t="s">
        <v>2213</v>
      </c>
      <c r="E687" s="835" t="s">
        <v>2575</v>
      </c>
      <c r="F687" s="863" t="s">
        <v>2576</v>
      </c>
      <c r="G687" s="835" t="s">
        <v>3438</v>
      </c>
      <c r="H687" s="835" t="s">
        <v>3439</v>
      </c>
      <c r="I687" s="849">
        <v>646</v>
      </c>
      <c r="J687" s="849">
        <v>4</v>
      </c>
      <c r="K687" s="850">
        <v>2584</v>
      </c>
    </row>
    <row r="688" spans="1:11" ht="14.4" customHeight="1" x14ac:dyDescent="0.3">
      <c r="A688" s="831" t="s">
        <v>577</v>
      </c>
      <c r="B688" s="832" t="s">
        <v>578</v>
      </c>
      <c r="C688" s="835" t="s">
        <v>2212</v>
      </c>
      <c r="D688" s="863" t="s">
        <v>2213</v>
      </c>
      <c r="E688" s="835" t="s">
        <v>2575</v>
      </c>
      <c r="F688" s="863" t="s">
        <v>2576</v>
      </c>
      <c r="G688" s="835" t="s">
        <v>3440</v>
      </c>
      <c r="H688" s="835" t="s">
        <v>3441</v>
      </c>
      <c r="I688" s="849">
        <v>646</v>
      </c>
      <c r="J688" s="849">
        <v>3</v>
      </c>
      <c r="K688" s="850">
        <v>1938</v>
      </c>
    </row>
    <row r="689" spans="1:11" ht="14.4" customHeight="1" x14ac:dyDescent="0.3">
      <c r="A689" s="831" t="s">
        <v>577</v>
      </c>
      <c r="B689" s="832" t="s">
        <v>578</v>
      </c>
      <c r="C689" s="835" t="s">
        <v>2212</v>
      </c>
      <c r="D689" s="863" t="s">
        <v>2213</v>
      </c>
      <c r="E689" s="835" t="s">
        <v>2575</v>
      </c>
      <c r="F689" s="863" t="s">
        <v>2576</v>
      </c>
      <c r="G689" s="835" t="s">
        <v>3442</v>
      </c>
      <c r="H689" s="835" t="s">
        <v>3443</v>
      </c>
      <c r="I689" s="849">
        <v>646</v>
      </c>
      <c r="J689" s="849">
        <v>2</v>
      </c>
      <c r="K689" s="850">
        <v>1292</v>
      </c>
    </row>
    <row r="690" spans="1:11" ht="14.4" customHeight="1" x14ac:dyDescent="0.3">
      <c r="A690" s="831" t="s">
        <v>577</v>
      </c>
      <c r="B690" s="832" t="s">
        <v>578</v>
      </c>
      <c r="C690" s="835" t="s">
        <v>2212</v>
      </c>
      <c r="D690" s="863" t="s">
        <v>2213</v>
      </c>
      <c r="E690" s="835" t="s">
        <v>2575</v>
      </c>
      <c r="F690" s="863" t="s">
        <v>2576</v>
      </c>
      <c r="G690" s="835" t="s">
        <v>3444</v>
      </c>
      <c r="H690" s="835" t="s">
        <v>3445</v>
      </c>
      <c r="I690" s="849">
        <v>878.719970703125</v>
      </c>
      <c r="J690" s="849">
        <v>2</v>
      </c>
      <c r="K690" s="850">
        <v>1757.43994140625</v>
      </c>
    </row>
    <row r="691" spans="1:11" ht="14.4" customHeight="1" x14ac:dyDescent="0.3">
      <c r="A691" s="831" t="s">
        <v>577</v>
      </c>
      <c r="B691" s="832" t="s">
        <v>578</v>
      </c>
      <c r="C691" s="835" t="s">
        <v>2212</v>
      </c>
      <c r="D691" s="863" t="s">
        <v>2213</v>
      </c>
      <c r="E691" s="835" t="s">
        <v>2575</v>
      </c>
      <c r="F691" s="863" t="s">
        <v>2576</v>
      </c>
      <c r="G691" s="835" t="s">
        <v>3446</v>
      </c>
      <c r="H691" s="835" t="s">
        <v>3447</v>
      </c>
      <c r="I691" s="849">
        <v>878.719970703125</v>
      </c>
      <c r="J691" s="849">
        <v>1</v>
      </c>
      <c r="K691" s="850">
        <v>878.719970703125</v>
      </c>
    </row>
    <row r="692" spans="1:11" ht="14.4" customHeight="1" x14ac:dyDescent="0.3">
      <c r="A692" s="831" t="s">
        <v>577</v>
      </c>
      <c r="B692" s="832" t="s">
        <v>578</v>
      </c>
      <c r="C692" s="835" t="s">
        <v>2212</v>
      </c>
      <c r="D692" s="863" t="s">
        <v>2213</v>
      </c>
      <c r="E692" s="835" t="s">
        <v>2575</v>
      </c>
      <c r="F692" s="863" t="s">
        <v>2576</v>
      </c>
      <c r="G692" s="835" t="s">
        <v>3448</v>
      </c>
      <c r="H692" s="835" t="s">
        <v>3449</v>
      </c>
      <c r="I692" s="849">
        <v>878.719970703125</v>
      </c>
      <c r="J692" s="849">
        <v>2</v>
      </c>
      <c r="K692" s="850">
        <v>1757.43994140625</v>
      </c>
    </row>
    <row r="693" spans="1:11" ht="14.4" customHeight="1" x14ac:dyDescent="0.3">
      <c r="A693" s="831" t="s">
        <v>577</v>
      </c>
      <c r="B693" s="832" t="s">
        <v>578</v>
      </c>
      <c r="C693" s="835" t="s">
        <v>2212</v>
      </c>
      <c r="D693" s="863" t="s">
        <v>2213</v>
      </c>
      <c r="E693" s="835" t="s">
        <v>2575</v>
      </c>
      <c r="F693" s="863" t="s">
        <v>2576</v>
      </c>
      <c r="G693" s="835" t="s">
        <v>3450</v>
      </c>
      <c r="H693" s="835" t="s">
        <v>3451</v>
      </c>
      <c r="I693" s="849">
        <v>878.71499633789062</v>
      </c>
      <c r="J693" s="849">
        <v>4</v>
      </c>
      <c r="K693" s="850">
        <v>3514.85986328125</v>
      </c>
    </row>
    <row r="694" spans="1:11" ht="14.4" customHeight="1" x14ac:dyDescent="0.3">
      <c r="A694" s="831" t="s">
        <v>577</v>
      </c>
      <c r="B694" s="832" t="s">
        <v>578</v>
      </c>
      <c r="C694" s="835" t="s">
        <v>2212</v>
      </c>
      <c r="D694" s="863" t="s">
        <v>2213</v>
      </c>
      <c r="E694" s="835" t="s">
        <v>2575</v>
      </c>
      <c r="F694" s="863" t="s">
        <v>2576</v>
      </c>
      <c r="G694" s="835" t="s">
        <v>3452</v>
      </c>
      <c r="H694" s="835" t="s">
        <v>3453</v>
      </c>
      <c r="I694" s="849">
        <v>878.71665445963538</v>
      </c>
      <c r="J694" s="849">
        <v>12</v>
      </c>
      <c r="K694" s="850">
        <v>10544.570190429687</v>
      </c>
    </row>
    <row r="695" spans="1:11" ht="14.4" customHeight="1" x14ac:dyDescent="0.3">
      <c r="A695" s="831" t="s">
        <v>577</v>
      </c>
      <c r="B695" s="832" t="s">
        <v>578</v>
      </c>
      <c r="C695" s="835" t="s">
        <v>2212</v>
      </c>
      <c r="D695" s="863" t="s">
        <v>2213</v>
      </c>
      <c r="E695" s="835" t="s">
        <v>2575</v>
      </c>
      <c r="F695" s="863" t="s">
        <v>2576</v>
      </c>
      <c r="G695" s="835" t="s">
        <v>3454</v>
      </c>
      <c r="H695" s="835" t="s">
        <v>3455</v>
      </c>
      <c r="I695" s="849">
        <v>878.71499633789062</v>
      </c>
      <c r="J695" s="849">
        <v>2</v>
      </c>
      <c r="K695" s="850">
        <v>1757.4299926757812</v>
      </c>
    </row>
    <row r="696" spans="1:11" ht="14.4" customHeight="1" x14ac:dyDescent="0.3">
      <c r="A696" s="831" t="s">
        <v>577</v>
      </c>
      <c r="B696" s="832" t="s">
        <v>578</v>
      </c>
      <c r="C696" s="835" t="s">
        <v>2212</v>
      </c>
      <c r="D696" s="863" t="s">
        <v>2213</v>
      </c>
      <c r="E696" s="835" t="s">
        <v>2575</v>
      </c>
      <c r="F696" s="863" t="s">
        <v>2576</v>
      </c>
      <c r="G696" s="835" t="s">
        <v>3456</v>
      </c>
      <c r="H696" s="835" t="s">
        <v>3457</v>
      </c>
      <c r="I696" s="849">
        <v>878.71499633789062</v>
      </c>
      <c r="J696" s="849">
        <v>12</v>
      </c>
      <c r="K696" s="850">
        <v>10544.559936523437</v>
      </c>
    </row>
    <row r="697" spans="1:11" ht="14.4" customHeight="1" x14ac:dyDescent="0.3">
      <c r="A697" s="831" t="s">
        <v>577</v>
      </c>
      <c r="B697" s="832" t="s">
        <v>578</v>
      </c>
      <c r="C697" s="835" t="s">
        <v>2212</v>
      </c>
      <c r="D697" s="863" t="s">
        <v>2213</v>
      </c>
      <c r="E697" s="835" t="s">
        <v>2575</v>
      </c>
      <c r="F697" s="863" t="s">
        <v>2576</v>
      </c>
      <c r="G697" s="835" t="s">
        <v>3458</v>
      </c>
      <c r="H697" s="835" t="s">
        <v>3459</v>
      </c>
      <c r="I697" s="849">
        <v>878.71798095703127</v>
      </c>
      <c r="J697" s="849">
        <v>9</v>
      </c>
      <c r="K697" s="850">
        <v>7908.43994140625</v>
      </c>
    </row>
    <row r="698" spans="1:11" ht="14.4" customHeight="1" x14ac:dyDescent="0.3">
      <c r="A698" s="831" t="s">
        <v>577</v>
      </c>
      <c r="B698" s="832" t="s">
        <v>578</v>
      </c>
      <c r="C698" s="835" t="s">
        <v>2212</v>
      </c>
      <c r="D698" s="863" t="s">
        <v>2213</v>
      </c>
      <c r="E698" s="835" t="s">
        <v>2575</v>
      </c>
      <c r="F698" s="863" t="s">
        <v>2576</v>
      </c>
      <c r="G698" s="835" t="s">
        <v>3460</v>
      </c>
      <c r="H698" s="835" t="s">
        <v>3461</v>
      </c>
      <c r="I698" s="849">
        <v>878.71665445963538</v>
      </c>
      <c r="J698" s="849">
        <v>6</v>
      </c>
      <c r="K698" s="850">
        <v>5272.2899169921875</v>
      </c>
    </row>
    <row r="699" spans="1:11" ht="14.4" customHeight="1" x14ac:dyDescent="0.3">
      <c r="A699" s="831" t="s">
        <v>577</v>
      </c>
      <c r="B699" s="832" t="s">
        <v>578</v>
      </c>
      <c r="C699" s="835" t="s">
        <v>2212</v>
      </c>
      <c r="D699" s="863" t="s">
        <v>2213</v>
      </c>
      <c r="E699" s="835" t="s">
        <v>2575</v>
      </c>
      <c r="F699" s="863" t="s">
        <v>2576</v>
      </c>
      <c r="G699" s="835" t="s">
        <v>3462</v>
      </c>
      <c r="H699" s="835" t="s">
        <v>3463</v>
      </c>
      <c r="I699" s="849">
        <v>878.71665445963538</v>
      </c>
      <c r="J699" s="849">
        <v>5</v>
      </c>
      <c r="K699" s="850">
        <v>4393.570068359375</v>
      </c>
    </row>
    <row r="700" spans="1:11" ht="14.4" customHeight="1" x14ac:dyDescent="0.3">
      <c r="A700" s="831" t="s">
        <v>577</v>
      </c>
      <c r="B700" s="832" t="s">
        <v>578</v>
      </c>
      <c r="C700" s="835" t="s">
        <v>2212</v>
      </c>
      <c r="D700" s="863" t="s">
        <v>2213</v>
      </c>
      <c r="E700" s="835" t="s">
        <v>2575</v>
      </c>
      <c r="F700" s="863" t="s">
        <v>2576</v>
      </c>
      <c r="G700" s="835" t="s">
        <v>3464</v>
      </c>
      <c r="H700" s="835" t="s">
        <v>3465</v>
      </c>
      <c r="I700" s="849">
        <v>878.719970703125</v>
      </c>
      <c r="J700" s="849">
        <v>2</v>
      </c>
      <c r="K700" s="850">
        <v>1757.4300537109375</v>
      </c>
    </row>
    <row r="701" spans="1:11" ht="14.4" customHeight="1" x14ac:dyDescent="0.3">
      <c r="A701" s="831" t="s">
        <v>577</v>
      </c>
      <c r="B701" s="832" t="s">
        <v>578</v>
      </c>
      <c r="C701" s="835" t="s">
        <v>2212</v>
      </c>
      <c r="D701" s="863" t="s">
        <v>2213</v>
      </c>
      <c r="E701" s="835" t="s">
        <v>2575</v>
      </c>
      <c r="F701" s="863" t="s">
        <v>2576</v>
      </c>
      <c r="G701" s="835" t="s">
        <v>3466</v>
      </c>
      <c r="H701" s="835" t="s">
        <v>3467</v>
      </c>
      <c r="I701" s="849">
        <v>3109.60009765625</v>
      </c>
      <c r="J701" s="849">
        <v>4</v>
      </c>
      <c r="K701" s="850">
        <v>12438.400390625</v>
      </c>
    </row>
    <row r="702" spans="1:11" ht="14.4" customHeight="1" x14ac:dyDescent="0.3">
      <c r="A702" s="831" t="s">
        <v>577</v>
      </c>
      <c r="B702" s="832" t="s">
        <v>578</v>
      </c>
      <c r="C702" s="835" t="s">
        <v>2212</v>
      </c>
      <c r="D702" s="863" t="s">
        <v>2213</v>
      </c>
      <c r="E702" s="835" t="s">
        <v>2575</v>
      </c>
      <c r="F702" s="863" t="s">
        <v>2576</v>
      </c>
      <c r="G702" s="835" t="s">
        <v>3468</v>
      </c>
      <c r="H702" s="835" t="s">
        <v>3469</v>
      </c>
      <c r="I702" s="849">
        <v>3109.60009765625</v>
      </c>
      <c r="J702" s="849">
        <v>1</v>
      </c>
      <c r="K702" s="850">
        <v>3109.60009765625</v>
      </c>
    </row>
    <row r="703" spans="1:11" ht="14.4" customHeight="1" x14ac:dyDescent="0.3">
      <c r="A703" s="831" t="s">
        <v>577</v>
      </c>
      <c r="B703" s="832" t="s">
        <v>578</v>
      </c>
      <c r="C703" s="835" t="s">
        <v>2212</v>
      </c>
      <c r="D703" s="863" t="s">
        <v>2213</v>
      </c>
      <c r="E703" s="835" t="s">
        <v>2575</v>
      </c>
      <c r="F703" s="863" t="s">
        <v>2576</v>
      </c>
      <c r="G703" s="835" t="s">
        <v>3470</v>
      </c>
      <c r="H703" s="835" t="s">
        <v>3471</v>
      </c>
      <c r="I703" s="849">
        <v>3109.60009765625</v>
      </c>
      <c r="J703" s="849">
        <v>3</v>
      </c>
      <c r="K703" s="850">
        <v>9328.7998046875</v>
      </c>
    </row>
    <row r="704" spans="1:11" ht="14.4" customHeight="1" x14ac:dyDescent="0.3">
      <c r="A704" s="831" t="s">
        <v>577</v>
      </c>
      <c r="B704" s="832" t="s">
        <v>578</v>
      </c>
      <c r="C704" s="835" t="s">
        <v>2212</v>
      </c>
      <c r="D704" s="863" t="s">
        <v>2213</v>
      </c>
      <c r="E704" s="835" t="s">
        <v>2575</v>
      </c>
      <c r="F704" s="863" t="s">
        <v>2576</v>
      </c>
      <c r="G704" s="835" t="s">
        <v>3472</v>
      </c>
      <c r="H704" s="835" t="s">
        <v>3473</v>
      </c>
      <c r="I704" s="849">
        <v>341.47000122070312</v>
      </c>
      <c r="J704" s="849">
        <v>5</v>
      </c>
      <c r="K704" s="850">
        <v>1707.3499755859375</v>
      </c>
    </row>
    <row r="705" spans="1:11" ht="14.4" customHeight="1" x14ac:dyDescent="0.3">
      <c r="A705" s="831" t="s">
        <v>577</v>
      </c>
      <c r="B705" s="832" t="s">
        <v>578</v>
      </c>
      <c r="C705" s="835" t="s">
        <v>2212</v>
      </c>
      <c r="D705" s="863" t="s">
        <v>2213</v>
      </c>
      <c r="E705" s="835" t="s">
        <v>2575</v>
      </c>
      <c r="F705" s="863" t="s">
        <v>2576</v>
      </c>
      <c r="G705" s="835" t="s">
        <v>3474</v>
      </c>
      <c r="H705" s="835" t="s">
        <v>3475</v>
      </c>
      <c r="I705" s="849">
        <v>341.47000122070312</v>
      </c>
      <c r="J705" s="849">
        <v>10</v>
      </c>
      <c r="K705" s="850">
        <v>3414.699951171875</v>
      </c>
    </row>
    <row r="706" spans="1:11" ht="14.4" customHeight="1" x14ac:dyDescent="0.3">
      <c r="A706" s="831" t="s">
        <v>577</v>
      </c>
      <c r="B706" s="832" t="s">
        <v>578</v>
      </c>
      <c r="C706" s="835" t="s">
        <v>2212</v>
      </c>
      <c r="D706" s="863" t="s">
        <v>2213</v>
      </c>
      <c r="E706" s="835" t="s">
        <v>2575</v>
      </c>
      <c r="F706" s="863" t="s">
        <v>2576</v>
      </c>
      <c r="G706" s="835" t="s">
        <v>3476</v>
      </c>
      <c r="H706" s="835" t="s">
        <v>3477</v>
      </c>
      <c r="I706" s="849">
        <v>341.47000122070312</v>
      </c>
      <c r="J706" s="849">
        <v>5</v>
      </c>
      <c r="K706" s="850">
        <v>1707.3499755859375</v>
      </c>
    </row>
    <row r="707" spans="1:11" ht="14.4" customHeight="1" x14ac:dyDescent="0.3">
      <c r="A707" s="831" t="s">
        <v>577</v>
      </c>
      <c r="B707" s="832" t="s">
        <v>578</v>
      </c>
      <c r="C707" s="835" t="s">
        <v>2212</v>
      </c>
      <c r="D707" s="863" t="s">
        <v>2213</v>
      </c>
      <c r="E707" s="835" t="s">
        <v>2575</v>
      </c>
      <c r="F707" s="863" t="s">
        <v>2576</v>
      </c>
      <c r="G707" s="835" t="s">
        <v>3478</v>
      </c>
      <c r="H707" s="835" t="s">
        <v>3479</v>
      </c>
      <c r="I707" s="849">
        <v>5146.25</v>
      </c>
      <c r="J707" s="849">
        <v>1</v>
      </c>
      <c r="K707" s="850">
        <v>5146.25</v>
      </c>
    </row>
    <row r="708" spans="1:11" ht="14.4" customHeight="1" x14ac:dyDescent="0.3">
      <c r="A708" s="831" t="s">
        <v>577</v>
      </c>
      <c r="B708" s="832" t="s">
        <v>578</v>
      </c>
      <c r="C708" s="835" t="s">
        <v>2212</v>
      </c>
      <c r="D708" s="863" t="s">
        <v>2213</v>
      </c>
      <c r="E708" s="835" t="s">
        <v>2575</v>
      </c>
      <c r="F708" s="863" t="s">
        <v>2576</v>
      </c>
      <c r="G708" s="835" t="s">
        <v>3480</v>
      </c>
      <c r="H708" s="835" t="s">
        <v>3481</v>
      </c>
      <c r="I708" s="849">
        <v>5146.25</v>
      </c>
      <c r="J708" s="849">
        <v>1</v>
      </c>
      <c r="K708" s="850">
        <v>5146.25</v>
      </c>
    </row>
    <row r="709" spans="1:11" ht="14.4" customHeight="1" x14ac:dyDescent="0.3">
      <c r="A709" s="831" t="s">
        <v>577</v>
      </c>
      <c r="B709" s="832" t="s">
        <v>578</v>
      </c>
      <c r="C709" s="835" t="s">
        <v>2212</v>
      </c>
      <c r="D709" s="863" t="s">
        <v>2213</v>
      </c>
      <c r="E709" s="835" t="s">
        <v>2575</v>
      </c>
      <c r="F709" s="863" t="s">
        <v>2576</v>
      </c>
      <c r="G709" s="835" t="s">
        <v>3482</v>
      </c>
      <c r="H709" s="835" t="s">
        <v>3483</v>
      </c>
      <c r="I709" s="849">
        <v>5146.25</v>
      </c>
      <c r="J709" s="849">
        <v>1</v>
      </c>
      <c r="K709" s="850">
        <v>5146.25</v>
      </c>
    </row>
    <row r="710" spans="1:11" ht="14.4" customHeight="1" x14ac:dyDescent="0.3">
      <c r="A710" s="831" t="s">
        <v>577</v>
      </c>
      <c r="B710" s="832" t="s">
        <v>578</v>
      </c>
      <c r="C710" s="835" t="s">
        <v>2212</v>
      </c>
      <c r="D710" s="863" t="s">
        <v>2213</v>
      </c>
      <c r="E710" s="835" t="s">
        <v>2575</v>
      </c>
      <c r="F710" s="863" t="s">
        <v>2576</v>
      </c>
      <c r="G710" s="835" t="s">
        <v>3484</v>
      </c>
      <c r="H710" s="835" t="s">
        <v>3485</v>
      </c>
      <c r="I710" s="849">
        <v>5146.25</v>
      </c>
      <c r="J710" s="849">
        <v>1</v>
      </c>
      <c r="K710" s="850">
        <v>5146.25</v>
      </c>
    </row>
    <row r="711" spans="1:11" ht="14.4" customHeight="1" x14ac:dyDescent="0.3">
      <c r="A711" s="831" t="s">
        <v>577</v>
      </c>
      <c r="B711" s="832" t="s">
        <v>578</v>
      </c>
      <c r="C711" s="835" t="s">
        <v>2212</v>
      </c>
      <c r="D711" s="863" t="s">
        <v>2213</v>
      </c>
      <c r="E711" s="835" t="s">
        <v>2575</v>
      </c>
      <c r="F711" s="863" t="s">
        <v>2576</v>
      </c>
      <c r="G711" s="835" t="s">
        <v>3486</v>
      </c>
      <c r="H711" s="835" t="s">
        <v>3487</v>
      </c>
      <c r="I711" s="849">
        <v>5146.25</v>
      </c>
      <c r="J711" s="849">
        <v>1</v>
      </c>
      <c r="K711" s="850">
        <v>5146.25</v>
      </c>
    </row>
    <row r="712" spans="1:11" ht="14.4" customHeight="1" x14ac:dyDescent="0.3">
      <c r="A712" s="831" t="s">
        <v>577</v>
      </c>
      <c r="B712" s="832" t="s">
        <v>578</v>
      </c>
      <c r="C712" s="835" t="s">
        <v>2212</v>
      </c>
      <c r="D712" s="863" t="s">
        <v>2213</v>
      </c>
      <c r="E712" s="835" t="s">
        <v>2575</v>
      </c>
      <c r="F712" s="863" t="s">
        <v>2576</v>
      </c>
      <c r="G712" s="835" t="s">
        <v>3488</v>
      </c>
      <c r="H712" s="835" t="s">
        <v>3489</v>
      </c>
      <c r="I712" s="849">
        <v>4600</v>
      </c>
      <c r="J712" s="849">
        <v>1</v>
      </c>
      <c r="K712" s="850">
        <v>4600</v>
      </c>
    </row>
    <row r="713" spans="1:11" ht="14.4" customHeight="1" x14ac:dyDescent="0.3">
      <c r="A713" s="831" t="s">
        <v>577</v>
      </c>
      <c r="B713" s="832" t="s">
        <v>578</v>
      </c>
      <c r="C713" s="835" t="s">
        <v>2212</v>
      </c>
      <c r="D713" s="863" t="s">
        <v>2213</v>
      </c>
      <c r="E713" s="835" t="s">
        <v>2575</v>
      </c>
      <c r="F713" s="863" t="s">
        <v>2576</v>
      </c>
      <c r="G713" s="835" t="s">
        <v>3490</v>
      </c>
      <c r="H713" s="835" t="s">
        <v>3491</v>
      </c>
      <c r="I713" s="849">
        <v>4600</v>
      </c>
      <c r="J713" s="849">
        <v>1</v>
      </c>
      <c r="K713" s="850">
        <v>4600</v>
      </c>
    </row>
    <row r="714" spans="1:11" ht="14.4" customHeight="1" x14ac:dyDescent="0.3">
      <c r="A714" s="831" t="s">
        <v>577</v>
      </c>
      <c r="B714" s="832" t="s">
        <v>578</v>
      </c>
      <c r="C714" s="835" t="s">
        <v>2212</v>
      </c>
      <c r="D714" s="863" t="s">
        <v>2213</v>
      </c>
      <c r="E714" s="835" t="s">
        <v>2575</v>
      </c>
      <c r="F714" s="863" t="s">
        <v>2576</v>
      </c>
      <c r="G714" s="835" t="s">
        <v>3492</v>
      </c>
      <c r="H714" s="835" t="s">
        <v>3493</v>
      </c>
      <c r="I714" s="849">
        <v>4600</v>
      </c>
      <c r="J714" s="849">
        <v>1</v>
      </c>
      <c r="K714" s="850">
        <v>4600</v>
      </c>
    </row>
    <row r="715" spans="1:11" ht="14.4" customHeight="1" x14ac:dyDescent="0.3">
      <c r="A715" s="831" t="s">
        <v>577</v>
      </c>
      <c r="B715" s="832" t="s">
        <v>578</v>
      </c>
      <c r="C715" s="835" t="s">
        <v>2212</v>
      </c>
      <c r="D715" s="863" t="s">
        <v>2213</v>
      </c>
      <c r="E715" s="835" t="s">
        <v>2575</v>
      </c>
      <c r="F715" s="863" t="s">
        <v>2576</v>
      </c>
      <c r="G715" s="835" t="s">
        <v>3494</v>
      </c>
      <c r="H715" s="835" t="s">
        <v>3495</v>
      </c>
      <c r="I715" s="849">
        <v>4600</v>
      </c>
      <c r="J715" s="849">
        <v>2</v>
      </c>
      <c r="K715" s="850">
        <v>9200</v>
      </c>
    </row>
    <row r="716" spans="1:11" ht="14.4" customHeight="1" x14ac:dyDescent="0.3">
      <c r="A716" s="831" t="s">
        <v>577</v>
      </c>
      <c r="B716" s="832" t="s">
        <v>578</v>
      </c>
      <c r="C716" s="835" t="s">
        <v>2212</v>
      </c>
      <c r="D716" s="863" t="s">
        <v>2213</v>
      </c>
      <c r="E716" s="835" t="s">
        <v>2575</v>
      </c>
      <c r="F716" s="863" t="s">
        <v>2576</v>
      </c>
      <c r="G716" s="835" t="s">
        <v>3496</v>
      </c>
      <c r="H716" s="835" t="s">
        <v>3497</v>
      </c>
      <c r="I716" s="849">
        <v>4600</v>
      </c>
      <c r="J716" s="849">
        <v>1</v>
      </c>
      <c r="K716" s="850">
        <v>4600</v>
      </c>
    </row>
    <row r="717" spans="1:11" ht="14.4" customHeight="1" x14ac:dyDescent="0.3">
      <c r="A717" s="831" t="s">
        <v>577</v>
      </c>
      <c r="B717" s="832" t="s">
        <v>578</v>
      </c>
      <c r="C717" s="835" t="s">
        <v>2212</v>
      </c>
      <c r="D717" s="863" t="s">
        <v>2213</v>
      </c>
      <c r="E717" s="835" t="s">
        <v>2575</v>
      </c>
      <c r="F717" s="863" t="s">
        <v>2576</v>
      </c>
      <c r="G717" s="835" t="s">
        <v>3498</v>
      </c>
      <c r="H717" s="835" t="s">
        <v>3499</v>
      </c>
      <c r="I717" s="849">
        <v>4047.919921875</v>
      </c>
      <c r="J717" s="849">
        <v>1</v>
      </c>
      <c r="K717" s="850">
        <v>4047.919921875</v>
      </c>
    </row>
    <row r="718" spans="1:11" ht="14.4" customHeight="1" x14ac:dyDescent="0.3">
      <c r="A718" s="831" t="s">
        <v>577</v>
      </c>
      <c r="B718" s="832" t="s">
        <v>578</v>
      </c>
      <c r="C718" s="835" t="s">
        <v>2212</v>
      </c>
      <c r="D718" s="863" t="s">
        <v>2213</v>
      </c>
      <c r="E718" s="835" t="s">
        <v>2575</v>
      </c>
      <c r="F718" s="863" t="s">
        <v>2576</v>
      </c>
      <c r="G718" s="835" t="s">
        <v>3500</v>
      </c>
      <c r="H718" s="835" t="s">
        <v>3501</v>
      </c>
      <c r="I718" s="849">
        <v>6028.52001953125</v>
      </c>
      <c r="J718" s="849">
        <v>3</v>
      </c>
      <c r="K718" s="850">
        <v>18085.56005859375</v>
      </c>
    </row>
    <row r="719" spans="1:11" ht="14.4" customHeight="1" x14ac:dyDescent="0.3">
      <c r="A719" s="831" t="s">
        <v>577</v>
      </c>
      <c r="B719" s="832" t="s">
        <v>578</v>
      </c>
      <c r="C719" s="835" t="s">
        <v>2212</v>
      </c>
      <c r="D719" s="863" t="s">
        <v>2213</v>
      </c>
      <c r="E719" s="835" t="s">
        <v>2575</v>
      </c>
      <c r="F719" s="863" t="s">
        <v>2576</v>
      </c>
      <c r="G719" s="835" t="s">
        <v>3502</v>
      </c>
      <c r="H719" s="835" t="s">
        <v>3503</v>
      </c>
      <c r="I719" s="849">
        <v>6028.52001953125</v>
      </c>
      <c r="J719" s="849">
        <v>3</v>
      </c>
      <c r="K719" s="850">
        <v>18085.56005859375</v>
      </c>
    </row>
    <row r="720" spans="1:11" ht="14.4" customHeight="1" x14ac:dyDescent="0.3">
      <c r="A720" s="831" t="s">
        <v>577</v>
      </c>
      <c r="B720" s="832" t="s">
        <v>578</v>
      </c>
      <c r="C720" s="835" t="s">
        <v>2212</v>
      </c>
      <c r="D720" s="863" t="s">
        <v>2213</v>
      </c>
      <c r="E720" s="835" t="s">
        <v>2575</v>
      </c>
      <c r="F720" s="863" t="s">
        <v>2576</v>
      </c>
      <c r="G720" s="835" t="s">
        <v>3504</v>
      </c>
      <c r="H720" s="835" t="s">
        <v>3505</v>
      </c>
      <c r="I720" s="849">
        <v>6028.52001953125</v>
      </c>
      <c r="J720" s="849">
        <v>2</v>
      </c>
      <c r="K720" s="850">
        <v>12057.0400390625</v>
      </c>
    </row>
    <row r="721" spans="1:11" ht="14.4" customHeight="1" x14ac:dyDescent="0.3">
      <c r="A721" s="831" t="s">
        <v>577</v>
      </c>
      <c r="B721" s="832" t="s">
        <v>578</v>
      </c>
      <c r="C721" s="835" t="s">
        <v>2212</v>
      </c>
      <c r="D721" s="863" t="s">
        <v>2213</v>
      </c>
      <c r="E721" s="835" t="s">
        <v>2575</v>
      </c>
      <c r="F721" s="863" t="s">
        <v>2576</v>
      </c>
      <c r="G721" s="835" t="s">
        <v>3506</v>
      </c>
      <c r="H721" s="835" t="s">
        <v>3507</v>
      </c>
      <c r="I721" s="849">
        <v>6028.52001953125</v>
      </c>
      <c r="J721" s="849">
        <v>2</v>
      </c>
      <c r="K721" s="850">
        <v>12057.0400390625</v>
      </c>
    </row>
    <row r="722" spans="1:11" ht="14.4" customHeight="1" x14ac:dyDescent="0.3">
      <c r="A722" s="831" t="s">
        <v>577</v>
      </c>
      <c r="B722" s="832" t="s">
        <v>578</v>
      </c>
      <c r="C722" s="835" t="s">
        <v>2212</v>
      </c>
      <c r="D722" s="863" t="s">
        <v>2213</v>
      </c>
      <c r="E722" s="835" t="s">
        <v>2575</v>
      </c>
      <c r="F722" s="863" t="s">
        <v>2576</v>
      </c>
      <c r="G722" s="835" t="s">
        <v>3508</v>
      </c>
      <c r="H722" s="835" t="s">
        <v>3509</v>
      </c>
      <c r="I722" s="849">
        <v>6028.52001953125</v>
      </c>
      <c r="J722" s="849">
        <v>2</v>
      </c>
      <c r="K722" s="850">
        <v>12057.0400390625</v>
      </c>
    </row>
    <row r="723" spans="1:11" ht="14.4" customHeight="1" x14ac:dyDescent="0.3">
      <c r="A723" s="831" t="s">
        <v>577</v>
      </c>
      <c r="B723" s="832" t="s">
        <v>578</v>
      </c>
      <c r="C723" s="835" t="s">
        <v>2212</v>
      </c>
      <c r="D723" s="863" t="s">
        <v>2213</v>
      </c>
      <c r="E723" s="835" t="s">
        <v>2575</v>
      </c>
      <c r="F723" s="863" t="s">
        <v>2576</v>
      </c>
      <c r="G723" s="835" t="s">
        <v>3510</v>
      </c>
      <c r="H723" s="835" t="s">
        <v>3511</v>
      </c>
      <c r="I723" s="849">
        <v>1579.989990234375</v>
      </c>
      <c r="J723" s="849">
        <v>12</v>
      </c>
      <c r="K723" s="850">
        <v>18959.81982421875</v>
      </c>
    </row>
    <row r="724" spans="1:11" ht="14.4" customHeight="1" x14ac:dyDescent="0.3">
      <c r="A724" s="831" t="s">
        <v>577</v>
      </c>
      <c r="B724" s="832" t="s">
        <v>578</v>
      </c>
      <c r="C724" s="835" t="s">
        <v>2212</v>
      </c>
      <c r="D724" s="863" t="s">
        <v>2213</v>
      </c>
      <c r="E724" s="835" t="s">
        <v>2575</v>
      </c>
      <c r="F724" s="863" t="s">
        <v>2576</v>
      </c>
      <c r="G724" s="835" t="s">
        <v>3512</v>
      </c>
      <c r="H724" s="835" t="s">
        <v>3513</v>
      </c>
      <c r="I724" s="849">
        <v>1447.43994140625</v>
      </c>
      <c r="J724" s="849">
        <v>14</v>
      </c>
      <c r="K724" s="850">
        <v>20264.1201171875</v>
      </c>
    </row>
    <row r="725" spans="1:11" ht="14.4" customHeight="1" x14ac:dyDescent="0.3">
      <c r="A725" s="831" t="s">
        <v>577</v>
      </c>
      <c r="B725" s="832" t="s">
        <v>578</v>
      </c>
      <c r="C725" s="835" t="s">
        <v>2212</v>
      </c>
      <c r="D725" s="863" t="s">
        <v>2213</v>
      </c>
      <c r="E725" s="835" t="s">
        <v>2575</v>
      </c>
      <c r="F725" s="863" t="s">
        <v>2576</v>
      </c>
      <c r="G725" s="835" t="s">
        <v>3514</v>
      </c>
      <c r="H725" s="835" t="s">
        <v>3515</v>
      </c>
      <c r="I725" s="849">
        <v>1579.989990234375</v>
      </c>
      <c r="J725" s="849">
        <v>19</v>
      </c>
      <c r="K725" s="850">
        <v>30019.769775390625</v>
      </c>
    </row>
    <row r="726" spans="1:11" ht="14.4" customHeight="1" x14ac:dyDescent="0.3">
      <c r="A726" s="831" t="s">
        <v>577</v>
      </c>
      <c r="B726" s="832" t="s">
        <v>578</v>
      </c>
      <c r="C726" s="835" t="s">
        <v>2212</v>
      </c>
      <c r="D726" s="863" t="s">
        <v>2213</v>
      </c>
      <c r="E726" s="835" t="s">
        <v>2575</v>
      </c>
      <c r="F726" s="863" t="s">
        <v>2576</v>
      </c>
      <c r="G726" s="835" t="s">
        <v>3516</v>
      </c>
      <c r="H726" s="835" t="s">
        <v>3517</v>
      </c>
      <c r="I726" s="849">
        <v>1579.9892202524038</v>
      </c>
      <c r="J726" s="849">
        <v>26</v>
      </c>
      <c r="K726" s="850">
        <v>41079.709716796875</v>
      </c>
    </row>
    <row r="727" spans="1:11" ht="14.4" customHeight="1" x14ac:dyDescent="0.3">
      <c r="A727" s="831" t="s">
        <v>577</v>
      </c>
      <c r="B727" s="832" t="s">
        <v>578</v>
      </c>
      <c r="C727" s="835" t="s">
        <v>2212</v>
      </c>
      <c r="D727" s="863" t="s">
        <v>2213</v>
      </c>
      <c r="E727" s="835" t="s">
        <v>2575</v>
      </c>
      <c r="F727" s="863" t="s">
        <v>2576</v>
      </c>
      <c r="G727" s="835" t="s">
        <v>3518</v>
      </c>
      <c r="H727" s="835" t="s">
        <v>3519</v>
      </c>
      <c r="I727" s="849">
        <v>1579.989990234375</v>
      </c>
      <c r="J727" s="849">
        <v>24</v>
      </c>
      <c r="K727" s="850">
        <v>37919.679443359375</v>
      </c>
    </row>
    <row r="728" spans="1:11" ht="14.4" customHeight="1" x14ac:dyDescent="0.3">
      <c r="A728" s="831" t="s">
        <v>577</v>
      </c>
      <c r="B728" s="832" t="s">
        <v>578</v>
      </c>
      <c r="C728" s="835" t="s">
        <v>2212</v>
      </c>
      <c r="D728" s="863" t="s">
        <v>2213</v>
      </c>
      <c r="E728" s="835" t="s">
        <v>2575</v>
      </c>
      <c r="F728" s="863" t="s">
        <v>2576</v>
      </c>
      <c r="G728" s="835" t="s">
        <v>3520</v>
      </c>
      <c r="H728" s="835" t="s">
        <v>3521</v>
      </c>
      <c r="I728" s="849">
        <v>1092.5</v>
      </c>
      <c r="J728" s="849">
        <v>17</v>
      </c>
      <c r="K728" s="850">
        <v>18572.5</v>
      </c>
    </row>
    <row r="729" spans="1:11" ht="14.4" customHeight="1" x14ac:dyDescent="0.3">
      <c r="A729" s="831" t="s">
        <v>577</v>
      </c>
      <c r="B729" s="832" t="s">
        <v>578</v>
      </c>
      <c r="C729" s="835" t="s">
        <v>2212</v>
      </c>
      <c r="D729" s="863" t="s">
        <v>2213</v>
      </c>
      <c r="E729" s="835" t="s">
        <v>2575</v>
      </c>
      <c r="F729" s="863" t="s">
        <v>2576</v>
      </c>
      <c r="G729" s="835" t="s">
        <v>3522</v>
      </c>
      <c r="H729" s="835" t="s">
        <v>3523</v>
      </c>
      <c r="I729" s="849">
        <v>195.91200256347656</v>
      </c>
      <c r="J729" s="849">
        <v>11</v>
      </c>
      <c r="K729" s="850">
        <v>2155.0300140380859</v>
      </c>
    </row>
    <row r="730" spans="1:11" ht="14.4" customHeight="1" x14ac:dyDescent="0.3">
      <c r="A730" s="831" t="s">
        <v>577</v>
      </c>
      <c r="B730" s="832" t="s">
        <v>578</v>
      </c>
      <c r="C730" s="835" t="s">
        <v>2212</v>
      </c>
      <c r="D730" s="863" t="s">
        <v>2213</v>
      </c>
      <c r="E730" s="835" t="s">
        <v>2575</v>
      </c>
      <c r="F730" s="863" t="s">
        <v>2576</v>
      </c>
      <c r="G730" s="835" t="s">
        <v>3524</v>
      </c>
      <c r="H730" s="835" t="s">
        <v>3525</v>
      </c>
      <c r="I730" s="849">
        <v>195.91454661976206</v>
      </c>
      <c r="J730" s="849">
        <v>16</v>
      </c>
      <c r="K730" s="850">
        <v>3134.6300048828125</v>
      </c>
    </row>
    <row r="731" spans="1:11" ht="14.4" customHeight="1" x14ac:dyDescent="0.3">
      <c r="A731" s="831" t="s">
        <v>577</v>
      </c>
      <c r="B731" s="832" t="s">
        <v>578</v>
      </c>
      <c r="C731" s="835" t="s">
        <v>2212</v>
      </c>
      <c r="D731" s="863" t="s">
        <v>2213</v>
      </c>
      <c r="E731" s="835" t="s">
        <v>2575</v>
      </c>
      <c r="F731" s="863" t="s">
        <v>2576</v>
      </c>
      <c r="G731" s="835" t="s">
        <v>3526</v>
      </c>
      <c r="H731" s="835" t="s">
        <v>3527</v>
      </c>
      <c r="I731" s="849">
        <v>195.90999984741211</v>
      </c>
      <c r="J731" s="849">
        <v>5</v>
      </c>
      <c r="K731" s="850">
        <v>979.54998779296875</v>
      </c>
    </row>
    <row r="732" spans="1:11" ht="14.4" customHeight="1" x14ac:dyDescent="0.3">
      <c r="A732" s="831" t="s">
        <v>577</v>
      </c>
      <c r="B732" s="832" t="s">
        <v>578</v>
      </c>
      <c r="C732" s="835" t="s">
        <v>2212</v>
      </c>
      <c r="D732" s="863" t="s">
        <v>2213</v>
      </c>
      <c r="E732" s="835" t="s">
        <v>2575</v>
      </c>
      <c r="F732" s="863" t="s">
        <v>2576</v>
      </c>
      <c r="G732" s="835" t="s">
        <v>3528</v>
      </c>
      <c r="H732" s="835" t="s">
        <v>3529</v>
      </c>
      <c r="I732" s="849">
        <v>195.95500183105469</v>
      </c>
      <c r="J732" s="849">
        <v>2</v>
      </c>
      <c r="K732" s="850">
        <v>391.91000366210937</v>
      </c>
    </row>
    <row r="733" spans="1:11" ht="14.4" customHeight="1" x14ac:dyDescent="0.3">
      <c r="A733" s="831" t="s">
        <v>577</v>
      </c>
      <c r="B733" s="832" t="s">
        <v>578</v>
      </c>
      <c r="C733" s="835" t="s">
        <v>2212</v>
      </c>
      <c r="D733" s="863" t="s">
        <v>2213</v>
      </c>
      <c r="E733" s="835" t="s">
        <v>2575</v>
      </c>
      <c r="F733" s="863" t="s">
        <v>2576</v>
      </c>
      <c r="G733" s="835" t="s">
        <v>3530</v>
      </c>
      <c r="H733" s="835" t="s">
        <v>3531</v>
      </c>
      <c r="I733" s="849">
        <v>195.91000366210937</v>
      </c>
      <c r="J733" s="849">
        <v>1</v>
      </c>
      <c r="K733" s="850">
        <v>195.91000366210937</v>
      </c>
    </row>
    <row r="734" spans="1:11" ht="14.4" customHeight="1" x14ac:dyDescent="0.3">
      <c r="A734" s="831" t="s">
        <v>577</v>
      </c>
      <c r="B734" s="832" t="s">
        <v>578</v>
      </c>
      <c r="C734" s="835" t="s">
        <v>2212</v>
      </c>
      <c r="D734" s="863" t="s">
        <v>2213</v>
      </c>
      <c r="E734" s="835" t="s">
        <v>2575</v>
      </c>
      <c r="F734" s="863" t="s">
        <v>2576</v>
      </c>
      <c r="G734" s="835" t="s">
        <v>3532</v>
      </c>
      <c r="H734" s="835" t="s">
        <v>3533</v>
      </c>
      <c r="I734" s="849">
        <v>195.91000366210937</v>
      </c>
      <c r="J734" s="849">
        <v>2</v>
      </c>
      <c r="K734" s="850">
        <v>391.82000732421875</v>
      </c>
    </row>
    <row r="735" spans="1:11" ht="14.4" customHeight="1" x14ac:dyDescent="0.3">
      <c r="A735" s="831" t="s">
        <v>577</v>
      </c>
      <c r="B735" s="832" t="s">
        <v>578</v>
      </c>
      <c r="C735" s="835" t="s">
        <v>2212</v>
      </c>
      <c r="D735" s="863" t="s">
        <v>2213</v>
      </c>
      <c r="E735" s="835" t="s">
        <v>2575</v>
      </c>
      <c r="F735" s="863" t="s">
        <v>2576</v>
      </c>
      <c r="G735" s="835" t="s">
        <v>3534</v>
      </c>
      <c r="H735" s="835" t="s">
        <v>3535</v>
      </c>
      <c r="I735" s="849">
        <v>2518.5</v>
      </c>
      <c r="J735" s="849">
        <v>4</v>
      </c>
      <c r="K735" s="850">
        <v>10074</v>
      </c>
    </row>
    <row r="736" spans="1:11" ht="14.4" customHeight="1" x14ac:dyDescent="0.3">
      <c r="A736" s="831" t="s">
        <v>577</v>
      </c>
      <c r="B736" s="832" t="s">
        <v>578</v>
      </c>
      <c r="C736" s="835" t="s">
        <v>2212</v>
      </c>
      <c r="D736" s="863" t="s">
        <v>2213</v>
      </c>
      <c r="E736" s="835" t="s">
        <v>2575</v>
      </c>
      <c r="F736" s="863" t="s">
        <v>2576</v>
      </c>
      <c r="G736" s="835" t="s">
        <v>3536</v>
      </c>
      <c r="H736" s="835" t="s">
        <v>3537</v>
      </c>
      <c r="I736" s="849">
        <v>2518.5</v>
      </c>
      <c r="J736" s="849">
        <v>2</v>
      </c>
      <c r="K736" s="850">
        <v>5037</v>
      </c>
    </row>
    <row r="737" spans="1:11" ht="14.4" customHeight="1" x14ac:dyDescent="0.3">
      <c r="A737" s="831" t="s">
        <v>577</v>
      </c>
      <c r="B737" s="832" t="s">
        <v>578</v>
      </c>
      <c r="C737" s="835" t="s">
        <v>2212</v>
      </c>
      <c r="D737" s="863" t="s">
        <v>2213</v>
      </c>
      <c r="E737" s="835" t="s">
        <v>2575</v>
      </c>
      <c r="F737" s="863" t="s">
        <v>2576</v>
      </c>
      <c r="G737" s="835" t="s">
        <v>3538</v>
      </c>
      <c r="H737" s="835" t="s">
        <v>3539</v>
      </c>
      <c r="I737" s="849">
        <v>3999</v>
      </c>
      <c r="J737" s="849">
        <v>1</v>
      </c>
      <c r="K737" s="850">
        <v>3999</v>
      </c>
    </row>
    <row r="738" spans="1:11" ht="14.4" customHeight="1" x14ac:dyDescent="0.3">
      <c r="A738" s="831" t="s">
        <v>577</v>
      </c>
      <c r="B738" s="832" t="s">
        <v>578</v>
      </c>
      <c r="C738" s="835" t="s">
        <v>2212</v>
      </c>
      <c r="D738" s="863" t="s">
        <v>2213</v>
      </c>
      <c r="E738" s="835" t="s">
        <v>2575</v>
      </c>
      <c r="F738" s="863" t="s">
        <v>2576</v>
      </c>
      <c r="G738" s="835" t="s">
        <v>3540</v>
      </c>
      <c r="H738" s="835" t="s">
        <v>3541</v>
      </c>
      <c r="I738" s="849">
        <v>3999</v>
      </c>
      <c r="J738" s="849">
        <v>1</v>
      </c>
      <c r="K738" s="850">
        <v>3999</v>
      </c>
    </row>
    <row r="739" spans="1:11" ht="14.4" customHeight="1" x14ac:dyDescent="0.3">
      <c r="A739" s="831" t="s">
        <v>577</v>
      </c>
      <c r="B739" s="832" t="s">
        <v>578</v>
      </c>
      <c r="C739" s="835" t="s">
        <v>2212</v>
      </c>
      <c r="D739" s="863" t="s">
        <v>2213</v>
      </c>
      <c r="E739" s="835" t="s">
        <v>2575</v>
      </c>
      <c r="F739" s="863" t="s">
        <v>2576</v>
      </c>
      <c r="G739" s="835" t="s">
        <v>3542</v>
      </c>
      <c r="H739" s="835" t="s">
        <v>3543</v>
      </c>
      <c r="I739" s="849">
        <v>1135.1700439453125</v>
      </c>
      <c r="J739" s="849">
        <v>2</v>
      </c>
      <c r="K739" s="850">
        <v>2270.330078125</v>
      </c>
    </row>
    <row r="740" spans="1:11" ht="14.4" customHeight="1" x14ac:dyDescent="0.3">
      <c r="A740" s="831" t="s">
        <v>577</v>
      </c>
      <c r="B740" s="832" t="s">
        <v>578</v>
      </c>
      <c r="C740" s="835" t="s">
        <v>2212</v>
      </c>
      <c r="D740" s="863" t="s">
        <v>2213</v>
      </c>
      <c r="E740" s="835" t="s">
        <v>2575</v>
      </c>
      <c r="F740" s="863" t="s">
        <v>2576</v>
      </c>
      <c r="G740" s="835" t="s">
        <v>3544</v>
      </c>
      <c r="H740" s="835" t="s">
        <v>3545</v>
      </c>
      <c r="I740" s="849">
        <v>1135.1650390625</v>
      </c>
      <c r="J740" s="849">
        <v>3</v>
      </c>
      <c r="K740" s="850">
        <v>3405.4901123046875</v>
      </c>
    </row>
    <row r="741" spans="1:11" ht="14.4" customHeight="1" x14ac:dyDescent="0.3">
      <c r="A741" s="831" t="s">
        <v>577</v>
      </c>
      <c r="B741" s="832" t="s">
        <v>578</v>
      </c>
      <c r="C741" s="835" t="s">
        <v>2212</v>
      </c>
      <c r="D741" s="863" t="s">
        <v>2213</v>
      </c>
      <c r="E741" s="835" t="s">
        <v>2575</v>
      </c>
      <c r="F741" s="863" t="s">
        <v>2576</v>
      </c>
      <c r="G741" s="835" t="s">
        <v>3546</v>
      </c>
      <c r="H741" s="835" t="s">
        <v>3547</v>
      </c>
      <c r="I741" s="849">
        <v>1135.1600341796875</v>
      </c>
      <c r="J741" s="849">
        <v>1</v>
      </c>
      <c r="K741" s="850">
        <v>1135.1600341796875</v>
      </c>
    </row>
    <row r="742" spans="1:11" ht="14.4" customHeight="1" x14ac:dyDescent="0.3">
      <c r="A742" s="831" t="s">
        <v>577</v>
      </c>
      <c r="B742" s="832" t="s">
        <v>578</v>
      </c>
      <c r="C742" s="835" t="s">
        <v>2212</v>
      </c>
      <c r="D742" s="863" t="s">
        <v>2213</v>
      </c>
      <c r="E742" s="835" t="s">
        <v>2575</v>
      </c>
      <c r="F742" s="863" t="s">
        <v>2576</v>
      </c>
      <c r="G742" s="835" t="s">
        <v>3548</v>
      </c>
      <c r="H742" s="835" t="s">
        <v>3549</v>
      </c>
      <c r="I742" s="849">
        <v>1135.1700439453125</v>
      </c>
      <c r="J742" s="849">
        <v>1</v>
      </c>
      <c r="K742" s="850">
        <v>1135.1700439453125</v>
      </c>
    </row>
    <row r="743" spans="1:11" ht="14.4" customHeight="1" x14ac:dyDescent="0.3">
      <c r="A743" s="831" t="s">
        <v>577</v>
      </c>
      <c r="B743" s="832" t="s">
        <v>578</v>
      </c>
      <c r="C743" s="835" t="s">
        <v>2212</v>
      </c>
      <c r="D743" s="863" t="s">
        <v>2213</v>
      </c>
      <c r="E743" s="835" t="s">
        <v>2575</v>
      </c>
      <c r="F743" s="863" t="s">
        <v>2576</v>
      </c>
      <c r="G743" s="835" t="s">
        <v>3550</v>
      </c>
      <c r="H743" s="835" t="s">
        <v>3551</v>
      </c>
      <c r="I743" s="849">
        <v>1135.1700439453125</v>
      </c>
      <c r="J743" s="849">
        <v>2</v>
      </c>
      <c r="K743" s="850">
        <v>2270.330078125</v>
      </c>
    </row>
    <row r="744" spans="1:11" ht="14.4" customHeight="1" x14ac:dyDescent="0.3">
      <c r="A744" s="831" t="s">
        <v>577</v>
      </c>
      <c r="B744" s="832" t="s">
        <v>578</v>
      </c>
      <c r="C744" s="835" t="s">
        <v>2212</v>
      </c>
      <c r="D744" s="863" t="s">
        <v>2213</v>
      </c>
      <c r="E744" s="835" t="s">
        <v>2575</v>
      </c>
      <c r="F744" s="863" t="s">
        <v>2576</v>
      </c>
      <c r="G744" s="835" t="s">
        <v>3552</v>
      </c>
      <c r="H744" s="835" t="s">
        <v>3553</v>
      </c>
      <c r="I744" s="849">
        <v>1135.1600341796875</v>
      </c>
      <c r="J744" s="849">
        <v>2</v>
      </c>
      <c r="K744" s="850">
        <v>2270.320068359375</v>
      </c>
    </row>
    <row r="745" spans="1:11" ht="14.4" customHeight="1" x14ac:dyDescent="0.3">
      <c r="A745" s="831" t="s">
        <v>577</v>
      </c>
      <c r="B745" s="832" t="s">
        <v>578</v>
      </c>
      <c r="C745" s="835" t="s">
        <v>2212</v>
      </c>
      <c r="D745" s="863" t="s">
        <v>2213</v>
      </c>
      <c r="E745" s="835" t="s">
        <v>2575</v>
      </c>
      <c r="F745" s="863" t="s">
        <v>2576</v>
      </c>
      <c r="G745" s="835" t="s">
        <v>3554</v>
      </c>
      <c r="H745" s="835" t="s">
        <v>3555</v>
      </c>
      <c r="I745" s="849">
        <v>1135.1700439453125</v>
      </c>
      <c r="J745" s="849">
        <v>2</v>
      </c>
      <c r="K745" s="850">
        <v>2270.330078125</v>
      </c>
    </row>
    <row r="746" spans="1:11" ht="14.4" customHeight="1" x14ac:dyDescent="0.3">
      <c r="A746" s="831" t="s">
        <v>577</v>
      </c>
      <c r="B746" s="832" t="s">
        <v>578</v>
      </c>
      <c r="C746" s="835" t="s">
        <v>2212</v>
      </c>
      <c r="D746" s="863" t="s">
        <v>2213</v>
      </c>
      <c r="E746" s="835" t="s">
        <v>2575</v>
      </c>
      <c r="F746" s="863" t="s">
        <v>2576</v>
      </c>
      <c r="G746" s="835" t="s">
        <v>3556</v>
      </c>
      <c r="H746" s="835" t="s">
        <v>3557</v>
      </c>
      <c r="I746" s="849">
        <v>1135.1700439453125</v>
      </c>
      <c r="J746" s="849">
        <v>2</v>
      </c>
      <c r="K746" s="850">
        <v>2270.330078125</v>
      </c>
    </row>
    <row r="747" spans="1:11" ht="14.4" customHeight="1" x14ac:dyDescent="0.3">
      <c r="A747" s="831" t="s">
        <v>577</v>
      </c>
      <c r="B747" s="832" t="s">
        <v>578</v>
      </c>
      <c r="C747" s="835" t="s">
        <v>2212</v>
      </c>
      <c r="D747" s="863" t="s">
        <v>2213</v>
      </c>
      <c r="E747" s="835" t="s">
        <v>2575</v>
      </c>
      <c r="F747" s="863" t="s">
        <v>2576</v>
      </c>
      <c r="G747" s="835" t="s">
        <v>3558</v>
      </c>
      <c r="H747" s="835" t="s">
        <v>3559</v>
      </c>
      <c r="I747" s="849">
        <v>1135.1700439453125</v>
      </c>
      <c r="J747" s="849">
        <v>1</v>
      </c>
      <c r="K747" s="850">
        <v>1135.1700439453125</v>
      </c>
    </row>
    <row r="748" spans="1:11" ht="14.4" customHeight="1" x14ac:dyDescent="0.3">
      <c r="A748" s="831" t="s">
        <v>577</v>
      </c>
      <c r="B748" s="832" t="s">
        <v>578</v>
      </c>
      <c r="C748" s="835" t="s">
        <v>2212</v>
      </c>
      <c r="D748" s="863" t="s">
        <v>2213</v>
      </c>
      <c r="E748" s="835" t="s">
        <v>2575</v>
      </c>
      <c r="F748" s="863" t="s">
        <v>2576</v>
      </c>
      <c r="G748" s="835" t="s">
        <v>3560</v>
      </c>
      <c r="H748" s="835" t="s">
        <v>3561</v>
      </c>
      <c r="I748" s="849">
        <v>1135.1700439453125</v>
      </c>
      <c r="J748" s="849">
        <v>4</v>
      </c>
      <c r="K748" s="850">
        <v>4540.66015625</v>
      </c>
    </row>
    <row r="749" spans="1:11" ht="14.4" customHeight="1" x14ac:dyDescent="0.3">
      <c r="A749" s="831" t="s">
        <v>577</v>
      </c>
      <c r="B749" s="832" t="s">
        <v>578</v>
      </c>
      <c r="C749" s="835" t="s">
        <v>2212</v>
      </c>
      <c r="D749" s="863" t="s">
        <v>2213</v>
      </c>
      <c r="E749" s="835" t="s">
        <v>2575</v>
      </c>
      <c r="F749" s="863" t="s">
        <v>2576</v>
      </c>
      <c r="G749" s="835" t="s">
        <v>3562</v>
      </c>
      <c r="H749" s="835" t="s">
        <v>3563</v>
      </c>
      <c r="I749" s="849">
        <v>1135.1600341796875</v>
      </c>
      <c r="J749" s="849">
        <v>2</v>
      </c>
      <c r="K749" s="850">
        <v>2270.320068359375</v>
      </c>
    </row>
    <row r="750" spans="1:11" ht="14.4" customHeight="1" x14ac:dyDescent="0.3">
      <c r="A750" s="831" t="s">
        <v>577</v>
      </c>
      <c r="B750" s="832" t="s">
        <v>578</v>
      </c>
      <c r="C750" s="835" t="s">
        <v>2212</v>
      </c>
      <c r="D750" s="863" t="s">
        <v>2213</v>
      </c>
      <c r="E750" s="835" t="s">
        <v>2575</v>
      </c>
      <c r="F750" s="863" t="s">
        <v>2576</v>
      </c>
      <c r="G750" s="835" t="s">
        <v>3564</v>
      </c>
      <c r="H750" s="835" t="s">
        <v>3565</v>
      </c>
      <c r="I750" s="849">
        <v>1135.1700439453125</v>
      </c>
      <c r="J750" s="849">
        <v>1</v>
      </c>
      <c r="K750" s="850">
        <v>1135.1700439453125</v>
      </c>
    </row>
    <row r="751" spans="1:11" ht="14.4" customHeight="1" x14ac:dyDescent="0.3">
      <c r="A751" s="831" t="s">
        <v>577</v>
      </c>
      <c r="B751" s="832" t="s">
        <v>578</v>
      </c>
      <c r="C751" s="835" t="s">
        <v>2212</v>
      </c>
      <c r="D751" s="863" t="s">
        <v>2213</v>
      </c>
      <c r="E751" s="835" t="s">
        <v>2575</v>
      </c>
      <c r="F751" s="863" t="s">
        <v>2576</v>
      </c>
      <c r="G751" s="835" t="s">
        <v>3566</v>
      </c>
      <c r="H751" s="835" t="s">
        <v>3567</v>
      </c>
      <c r="I751" s="849">
        <v>1135.1700439453125</v>
      </c>
      <c r="J751" s="849">
        <v>2</v>
      </c>
      <c r="K751" s="850">
        <v>2270.330078125</v>
      </c>
    </row>
    <row r="752" spans="1:11" ht="14.4" customHeight="1" x14ac:dyDescent="0.3">
      <c r="A752" s="831" t="s">
        <v>577</v>
      </c>
      <c r="B752" s="832" t="s">
        <v>578</v>
      </c>
      <c r="C752" s="835" t="s">
        <v>2212</v>
      </c>
      <c r="D752" s="863" t="s">
        <v>2213</v>
      </c>
      <c r="E752" s="835" t="s">
        <v>2575</v>
      </c>
      <c r="F752" s="863" t="s">
        <v>2576</v>
      </c>
      <c r="G752" s="835" t="s">
        <v>3568</v>
      </c>
      <c r="H752" s="835" t="s">
        <v>3569</v>
      </c>
      <c r="I752" s="849">
        <v>1135.1700439453125</v>
      </c>
      <c r="J752" s="849">
        <v>1</v>
      </c>
      <c r="K752" s="850">
        <v>1135.1700439453125</v>
      </c>
    </row>
    <row r="753" spans="1:11" ht="14.4" customHeight="1" x14ac:dyDescent="0.3">
      <c r="A753" s="831" t="s">
        <v>577</v>
      </c>
      <c r="B753" s="832" t="s">
        <v>578</v>
      </c>
      <c r="C753" s="835" t="s">
        <v>2212</v>
      </c>
      <c r="D753" s="863" t="s">
        <v>2213</v>
      </c>
      <c r="E753" s="835" t="s">
        <v>2575</v>
      </c>
      <c r="F753" s="863" t="s">
        <v>2576</v>
      </c>
      <c r="G753" s="835" t="s">
        <v>3570</v>
      </c>
      <c r="H753" s="835" t="s">
        <v>3571</v>
      </c>
      <c r="I753" s="849">
        <v>592.79998779296875</v>
      </c>
      <c r="J753" s="849">
        <v>1</v>
      </c>
      <c r="K753" s="850">
        <v>592.79998779296875</v>
      </c>
    </row>
    <row r="754" spans="1:11" ht="14.4" customHeight="1" x14ac:dyDescent="0.3">
      <c r="A754" s="831" t="s">
        <v>577</v>
      </c>
      <c r="B754" s="832" t="s">
        <v>578</v>
      </c>
      <c r="C754" s="835" t="s">
        <v>2212</v>
      </c>
      <c r="D754" s="863" t="s">
        <v>2213</v>
      </c>
      <c r="E754" s="835" t="s">
        <v>2575</v>
      </c>
      <c r="F754" s="863" t="s">
        <v>2576</v>
      </c>
      <c r="G754" s="835" t="s">
        <v>3572</v>
      </c>
      <c r="H754" s="835" t="s">
        <v>3573</v>
      </c>
      <c r="I754" s="849">
        <v>592.79998779296875</v>
      </c>
      <c r="J754" s="849">
        <v>2</v>
      </c>
      <c r="K754" s="850">
        <v>1185.5999755859375</v>
      </c>
    </row>
    <row r="755" spans="1:11" ht="14.4" customHeight="1" x14ac:dyDescent="0.3">
      <c r="A755" s="831" t="s">
        <v>577</v>
      </c>
      <c r="B755" s="832" t="s">
        <v>578</v>
      </c>
      <c r="C755" s="835" t="s">
        <v>2212</v>
      </c>
      <c r="D755" s="863" t="s">
        <v>2213</v>
      </c>
      <c r="E755" s="835" t="s">
        <v>2575</v>
      </c>
      <c r="F755" s="863" t="s">
        <v>2576</v>
      </c>
      <c r="G755" s="835" t="s">
        <v>3574</v>
      </c>
      <c r="H755" s="835" t="s">
        <v>3575</v>
      </c>
      <c r="I755" s="849">
        <v>592.79998779296875</v>
      </c>
      <c r="J755" s="849">
        <v>1</v>
      </c>
      <c r="K755" s="850">
        <v>592.79998779296875</v>
      </c>
    </row>
    <row r="756" spans="1:11" ht="14.4" customHeight="1" x14ac:dyDescent="0.3">
      <c r="A756" s="831" t="s">
        <v>577</v>
      </c>
      <c r="B756" s="832" t="s">
        <v>578</v>
      </c>
      <c r="C756" s="835" t="s">
        <v>2212</v>
      </c>
      <c r="D756" s="863" t="s">
        <v>2213</v>
      </c>
      <c r="E756" s="835" t="s">
        <v>2575</v>
      </c>
      <c r="F756" s="863" t="s">
        <v>2576</v>
      </c>
      <c r="G756" s="835" t="s">
        <v>3576</v>
      </c>
      <c r="H756" s="835" t="s">
        <v>3577</v>
      </c>
      <c r="I756" s="849">
        <v>796.46002197265625</v>
      </c>
      <c r="J756" s="849">
        <v>1</v>
      </c>
      <c r="K756" s="850">
        <v>1592.9000439457595</v>
      </c>
    </row>
    <row r="757" spans="1:11" ht="14.4" customHeight="1" x14ac:dyDescent="0.3">
      <c r="A757" s="831" t="s">
        <v>577</v>
      </c>
      <c r="B757" s="832" t="s">
        <v>578</v>
      </c>
      <c r="C757" s="835" t="s">
        <v>2212</v>
      </c>
      <c r="D757" s="863" t="s">
        <v>2213</v>
      </c>
      <c r="E757" s="835" t="s">
        <v>2575</v>
      </c>
      <c r="F757" s="863" t="s">
        <v>2576</v>
      </c>
      <c r="G757" s="835" t="s">
        <v>3578</v>
      </c>
      <c r="H757" s="835" t="s">
        <v>3579</v>
      </c>
      <c r="I757" s="849">
        <v>674.96002197265625</v>
      </c>
      <c r="J757" s="849">
        <v>1</v>
      </c>
      <c r="K757" s="850">
        <v>674.96002197265625</v>
      </c>
    </row>
    <row r="758" spans="1:11" ht="14.4" customHeight="1" x14ac:dyDescent="0.3">
      <c r="A758" s="831" t="s">
        <v>577</v>
      </c>
      <c r="B758" s="832" t="s">
        <v>578</v>
      </c>
      <c r="C758" s="835" t="s">
        <v>2212</v>
      </c>
      <c r="D758" s="863" t="s">
        <v>2213</v>
      </c>
      <c r="E758" s="835" t="s">
        <v>2575</v>
      </c>
      <c r="F758" s="863" t="s">
        <v>2576</v>
      </c>
      <c r="G758" s="835" t="s">
        <v>3580</v>
      </c>
      <c r="H758" s="835" t="s">
        <v>3581</v>
      </c>
      <c r="I758" s="849">
        <v>674.96002197265625</v>
      </c>
      <c r="J758" s="849">
        <v>1</v>
      </c>
      <c r="K758" s="850">
        <v>674.96002197265625</v>
      </c>
    </row>
    <row r="759" spans="1:11" ht="14.4" customHeight="1" x14ac:dyDescent="0.3">
      <c r="A759" s="831" t="s">
        <v>577</v>
      </c>
      <c r="B759" s="832" t="s">
        <v>578</v>
      </c>
      <c r="C759" s="835" t="s">
        <v>2212</v>
      </c>
      <c r="D759" s="863" t="s">
        <v>2213</v>
      </c>
      <c r="E759" s="835" t="s">
        <v>2575</v>
      </c>
      <c r="F759" s="863" t="s">
        <v>2576</v>
      </c>
      <c r="G759" s="835" t="s">
        <v>3582</v>
      </c>
      <c r="H759" s="835" t="s">
        <v>3583</v>
      </c>
      <c r="I759" s="849">
        <v>674.96002197265625</v>
      </c>
      <c r="J759" s="849">
        <v>1</v>
      </c>
      <c r="K759" s="850">
        <v>674.96002197265625</v>
      </c>
    </row>
    <row r="760" spans="1:11" ht="14.4" customHeight="1" x14ac:dyDescent="0.3">
      <c r="A760" s="831" t="s">
        <v>577</v>
      </c>
      <c r="B760" s="832" t="s">
        <v>578</v>
      </c>
      <c r="C760" s="835" t="s">
        <v>2212</v>
      </c>
      <c r="D760" s="863" t="s">
        <v>2213</v>
      </c>
      <c r="E760" s="835" t="s">
        <v>2575</v>
      </c>
      <c r="F760" s="863" t="s">
        <v>2576</v>
      </c>
      <c r="G760" s="835" t="s">
        <v>3584</v>
      </c>
      <c r="H760" s="835" t="s">
        <v>3585</v>
      </c>
      <c r="I760" s="849">
        <v>956.19000244140625</v>
      </c>
      <c r="J760" s="849">
        <v>2</v>
      </c>
      <c r="K760" s="850">
        <v>1912.3800048828125</v>
      </c>
    </row>
    <row r="761" spans="1:11" ht="14.4" customHeight="1" x14ac:dyDescent="0.3">
      <c r="A761" s="831" t="s">
        <v>577</v>
      </c>
      <c r="B761" s="832" t="s">
        <v>578</v>
      </c>
      <c r="C761" s="835" t="s">
        <v>2212</v>
      </c>
      <c r="D761" s="863" t="s">
        <v>2213</v>
      </c>
      <c r="E761" s="835" t="s">
        <v>2575</v>
      </c>
      <c r="F761" s="863" t="s">
        <v>2576</v>
      </c>
      <c r="G761" s="835" t="s">
        <v>3586</v>
      </c>
      <c r="H761" s="835" t="s">
        <v>3587</v>
      </c>
      <c r="I761" s="849">
        <v>956.19000244140625</v>
      </c>
      <c r="J761" s="849">
        <v>1</v>
      </c>
      <c r="K761" s="850">
        <v>956.19000244140625</v>
      </c>
    </row>
    <row r="762" spans="1:11" ht="14.4" customHeight="1" x14ac:dyDescent="0.3">
      <c r="A762" s="831" t="s">
        <v>577</v>
      </c>
      <c r="B762" s="832" t="s">
        <v>578</v>
      </c>
      <c r="C762" s="835" t="s">
        <v>2212</v>
      </c>
      <c r="D762" s="863" t="s">
        <v>2213</v>
      </c>
      <c r="E762" s="835" t="s">
        <v>2575</v>
      </c>
      <c r="F762" s="863" t="s">
        <v>2576</v>
      </c>
      <c r="G762" s="835" t="s">
        <v>3588</v>
      </c>
      <c r="H762" s="835" t="s">
        <v>3589</v>
      </c>
      <c r="I762" s="849">
        <v>956.19000244140625</v>
      </c>
      <c r="J762" s="849">
        <v>1</v>
      </c>
      <c r="K762" s="850">
        <v>956.19000244140625</v>
      </c>
    </row>
    <row r="763" spans="1:11" ht="14.4" customHeight="1" x14ac:dyDescent="0.3">
      <c r="A763" s="831" t="s">
        <v>577</v>
      </c>
      <c r="B763" s="832" t="s">
        <v>578</v>
      </c>
      <c r="C763" s="835" t="s">
        <v>2212</v>
      </c>
      <c r="D763" s="863" t="s">
        <v>2213</v>
      </c>
      <c r="E763" s="835" t="s">
        <v>2575</v>
      </c>
      <c r="F763" s="863" t="s">
        <v>2576</v>
      </c>
      <c r="G763" s="835" t="s">
        <v>3590</v>
      </c>
      <c r="H763" s="835" t="s">
        <v>3591</v>
      </c>
      <c r="I763" s="849">
        <v>956.19000244140625</v>
      </c>
      <c r="J763" s="849">
        <v>1</v>
      </c>
      <c r="K763" s="850">
        <v>956.19000244140625</v>
      </c>
    </row>
    <row r="764" spans="1:11" ht="14.4" customHeight="1" x14ac:dyDescent="0.3">
      <c r="A764" s="831" t="s">
        <v>577</v>
      </c>
      <c r="B764" s="832" t="s">
        <v>578</v>
      </c>
      <c r="C764" s="835" t="s">
        <v>2212</v>
      </c>
      <c r="D764" s="863" t="s">
        <v>2213</v>
      </c>
      <c r="E764" s="835" t="s">
        <v>2575</v>
      </c>
      <c r="F764" s="863" t="s">
        <v>2576</v>
      </c>
      <c r="G764" s="835" t="s">
        <v>3592</v>
      </c>
      <c r="H764" s="835" t="s">
        <v>3593</v>
      </c>
      <c r="I764" s="849">
        <v>516.010009765625</v>
      </c>
      <c r="J764" s="849">
        <v>1</v>
      </c>
      <c r="K764" s="850">
        <v>516.010009765625</v>
      </c>
    </row>
    <row r="765" spans="1:11" ht="14.4" customHeight="1" x14ac:dyDescent="0.3">
      <c r="A765" s="831" t="s">
        <v>577</v>
      </c>
      <c r="B765" s="832" t="s">
        <v>578</v>
      </c>
      <c r="C765" s="835" t="s">
        <v>2212</v>
      </c>
      <c r="D765" s="863" t="s">
        <v>2213</v>
      </c>
      <c r="E765" s="835" t="s">
        <v>2575</v>
      </c>
      <c r="F765" s="863" t="s">
        <v>2576</v>
      </c>
      <c r="G765" s="835" t="s">
        <v>3594</v>
      </c>
      <c r="H765" s="835" t="s">
        <v>3595</v>
      </c>
      <c r="I765" s="849">
        <v>516</v>
      </c>
      <c r="J765" s="849">
        <v>1</v>
      </c>
      <c r="K765" s="850">
        <v>516</v>
      </c>
    </row>
    <row r="766" spans="1:11" ht="14.4" customHeight="1" x14ac:dyDescent="0.3">
      <c r="A766" s="831" t="s">
        <v>577</v>
      </c>
      <c r="B766" s="832" t="s">
        <v>578</v>
      </c>
      <c r="C766" s="835" t="s">
        <v>2212</v>
      </c>
      <c r="D766" s="863" t="s">
        <v>2213</v>
      </c>
      <c r="E766" s="835" t="s">
        <v>2575</v>
      </c>
      <c r="F766" s="863" t="s">
        <v>2576</v>
      </c>
      <c r="G766" s="835" t="s">
        <v>3596</v>
      </c>
      <c r="H766" s="835" t="s">
        <v>3597</v>
      </c>
      <c r="I766" s="849">
        <v>412</v>
      </c>
      <c r="J766" s="849">
        <v>1</v>
      </c>
      <c r="K766" s="850">
        <v>412</v>
      </c>
    </row>
    <row r="767" spans="1:11" ht="14.4" customHeight="1" x14ac:dyDescent="0.3">
      <c r="A767" s="831" t="s">
        <v>577</v>
      </c>
      <c r="B767" s="832" t="s">
        <v>578</v>
      </c>
      <c r="C767" s="835" t="s">
        <v>2212</v>
      </c>
      <c r="D767" s="863" t="s">
        <v>2213</v>
      </c>
      <c r="E767" s="835" t="s">
        <v>2575</v>
      </c>
      <c r="F767" s="863" t="s">
        <v>2576</v>
      </c>
      <c r="G767" s="835" t="s">
        <v>3598</v>
      </c>
      <c r="H767" s="835" t="s">
        <v>3599</v>
      </c>
      <c r="I767" s="849">
        <v>943</v>
      </c>
      <c r="J767" s="849">
        <v>1</v>
      </c>
      <c r="K767" s="850">
        <v>943</v>
      </c>
    </row>
    <row r="768" spans="1:11" ht="14.4" customHeight="1" x14ac:dyDescent="0.3">
      <c r="A768" s="831" t="s">
        <v>577</v>
      </c>
      <c r="B768" s="832" t="s">
        <v>578</v>
      </c>
      <c r="C768" s="835" t="s">
        <v>2212</v>
      </c>
      <c r="D768" s="863" t="s">
        <v>2213</v>
      </c>
      <c r="E768" s="835" t="s">
        <v>2575</v>
      </c>
      <c r="F768" s="863" t="s">
        <v>2576</v>
      </c>
      <c r="G768" s="835" t="s">
        <v>3600</v>
      </c>
      <c r="H768" s="835" t="s">
        <v>3601</v>
      </c>
      <c r="I768" s="849">
        <v>943</v>
      </c>
      <c r="J768" s="849">
        <v>5</v>
      </c>
      <c r="K768" s="850">
        <v>4715</v>
      </c>
    </row>
    <row r="769" spans="1:11" ht="14.4" customHeight="1" x14ac:dyDescent="0.3">
      <c r="A769" s="831" t="s">
        <v>577</v>
      </c>
      <c r="B769" s="832" t="s">
        <v>578</v>
      </c>
      <c r="C769" s="835" t="s">
        <v>2212</v>
      </c>
      <c r="D769" s="863" t="s">
        <v>2213</v>
      </c>
      <c r="E769" s="835" t="s">
        <v>2575</v>
      </c>
      <c r="F769" s="863" t="s">
        <v>2576</v>
      </c>
      <c r="G769" s="835" t="s">
        <v>3602</v>
      </c>
      <c r="H769" s="835" t="s">
        <v>3603</v>
      </c>
      <c r="I769" s="849">
        <v>943</v>
      </c>
      <c r="J769" s="849">
        <v>18</v>
      </c>
      <c r="K769" s="850">
        <v>16974</v>
      </c>
    </row>
    <row r="770" spans="1:11" ht="14.4" customHeight="1" x14ac:dyDescent="0.3">
      <c r="A770" s="831" t="s">
        <v>577</v>
      </c>
      <c r="B770" s="832" t="s">
        <v>578</v>
      </c>
      <c r="C770" s="835" t="s">
        <v>2212</v>
      </c>
      <c r="D770" s="863" t="s">
        <v>2213</v>
      </c>
      <c r="E770" s="835" t="s">
        <v>2575</v>
      </c>
      <c r="F770" s="863" t="s">
        <v>2576</v>
      </c>
      <c r="G770" s="835" t="s">
        <v>3604</v>
      </c>
      <c r="H770" s="835" t="s">
        <v>3605</v>
      </c>
      <c r="I770" s="849">
        <v>943</v>
      </c>
      <c r="J770" s="849">
        <v>6</v>
      </c>
      <c r="K770" s="850">
        <v>5658</v>
      </c>
    </row>
    <row r="771" spans="1:11" ht="14.4" customHeight="1" x14ac:dyDescent="0.3">
      <c r="A771" s="831" t="s">
        <v>577</v>
      </c>
      <c r="B771" s="832" t="s">
        <v>578</v>
      </c>
      <c r="C771" s="835" t="s">
        <v>2212</v>
      </c>
      <c r="D771" s="863" t="s">
        <v>2213</v>
      </c>
      <c r="E771" s="835" t="s">
        <v>2575</v>
      </c>
      <c r="F771" s="863" t="s">
        <v>2576</v>
      </c>
      <c r="G771" s="835" t="s">
        <v>3606</v>
      </c>
      <c r="H771" s="835" t="s">
        <v>3607</v>
      </c>
      <c r="I771" s="849">
        <v>943</v>
      </c>
      <c r="J771" s="849">
        <v>1</v>
      </c>
      <c r="K771" s="850">
        <v>943</v>
      </c>
    </row>
    <row r="772" spans="1:11" ht="14.4" customHeight="1" x14ac:dyDescent="0.3">
      <c r="A772" s="831" t="s">
        <v>577</v>
      </c>
      <c r="B772" s="832" t="s">
        <v>578</v>
      </c>
      <c r="C772" s="835" t="s">
        <v>2212</v>
      </c>
      <c r="D772" s="863" t="s">
        <v>2213</v>
      </c>
      <c r="E772" s="835" t="s">
        <v>2575</v>
      </c>
      <c r="F772" s="863" t="s">
        <v>2576</v>
      </c>
      <c r="G772" s="835" t="s">
        <v>3608</v>
      </c>
      <c r="H772" s="835" t="s">
        <v>3609</v>
      </c>
      <c r="I772" s="849">
        <v>943</v>
      </c>
      <c r="J772" s="849">
        <v>1</v>
      </c>
      <c r="K772" s="850">
        <v>943</v>
      </c>
    </row>
    <row r="773" spans="1:11" ht="14.4" customHeight="1" x14ac:dyDescent="0.3">
      <c r="A773" s="831" t="s">
        <v>577</v>
      </c>
      <c r="B773" s="832" t="s">
        <v>578</v>
      </c>
      <c r="C773" s="835" t="s">
        <v>2212</v>
      </c>
      <c r="D773" s="863" t="s">
        <v>2213</v>
      </c>
      <c r="E773" s="835" t="s">
        <v>2575</v>
      </c>
      <c r="F773" s="863" t="s">
        <v>2576</v>
      </c>
      <c r="G773" s="835" t="s">
        <v>3610</v>
      </c>
      <c r="H773" s="835" t="s">
        <v>3611</v>
      </c>
      <c r="I773" s="849">
        <v>506</v>
      </c>
      <c r="J773" s="849">
        <v>2</v>
      </c>
      <c r="K773" s="850">
        <v>1012</v>
      </c>
    </row>
    <row r="774" spans="1:11" ht="14.4" customHeight="1" x14ac:dyDescent="0.3">
      <c r="A774" s="831" t="s">
        <v>577</v>
      </c>
      <c r="B774" s="832" t="s">
        <v>578</v>
      </c>
      <c r="C774" s="835" t="s">
        <v>2212</v>
      </c>
      <c r="D774" s="863" t="s">
        <v>2213</v>
      </c>
      <c r="E774" s="835" t="s">
        <v>2575</v>
      </c>
      <c r="F774" s="863" t="s">
        <v>2576</v>
      </c>
      <c r="G774" s="835" t="s">
        <v>3612</v>
      </c>
      <c r="H774" s="835" t="s">
        <v>3613</v>
      </c>
      <c r="I774" s="849">
        <v>506</v>
      </c>
      <c r="J774" s="849">
        <v>10</v>
      </c>
      <c r="K774" s="850">
        <v>5060</v>
      </c>
    </row>
    <row r="775" spans="1:11" ht="14.4" customHeight="1" x14ac:dyDescent="0.3">
      <c r="A775" s="831" t="s">
        <v>577</v>
      </c>
      <c r="B775" s="832" t="s">
        <v>578</v>
      </c>
      <c r="C775" s="835" t="s">
        <v>2212</v>
      </c>
      <c r="D775" s="863" t="s">
        <v>2213</v>
      </c>
      <c r="E775" s="835" t="s">
        <v>2575</v>
      </c>
      <c r="F775" s="863" t="s">
        <v>2576</v>
      </c>
      <c r="G775" s="835" t="s">
        <v>3614</v>
      </c>
      <c r="H775" s="835" t="s">
        <v>3615</v>
      </c>
      <c r="I775" s="849">
        <v>506</v>
      </c>
      <c r="J775" s="849">
        <v>8</v>
      </c>
      <c r="K775" s="850">
        <v>4048</v>
      </c>
    </row>
    <row r="776" spans="1:11" ht="14.4" customHeight="1" x14ac:dyDescent="0.3">
      <c r="A776" s="831" t="s">
        <v>577</v>
      </c>
      <c r="B776" s="832" t="s">
        <v>578</v>
      </c>
      <c r="C776" s="835" t="s">
        <v>2212</v>
      </c>
      <c r="D776" s="863" t="s">
        <v>2213</v>
      </c>
      <c r="E776" s="835" t="s">
        <v>2575</v>
      </c>
      <c r="F776" s="863" t="s">
        <v>2576</v>
      </c>
      <c r="G776" s="835" t="s">
        <v>3616</v>
      </c>
      <c r="H776" s="835" t="s">
        <v>3617</v>
      </c>
      <c r="I776" s="849">
        <v>506</v>
      </c>
      <c r="J776" s="849">
        <v>8</v>
      </c>
      <c r="K776" s="850">
        <v>4048</v>
      </c>
    </row>
    <row r="777" spans="1:11" ht="14.4" customHeight="1" x14ac:dyDescent="0.3">
      <c r="A777" s="831" t="s">
        <v>577</v>
      </c>
      <c r="B777" s="832" t="s">
        <v>578</v>
      </c>
      <c r="C777" s="835" t="s">
        <v>2212</v>
      </c>
      <c r="D777" s="863" t="s">
        <v>2213</v>
      </c>
      <c r="E777" s="835" t="s">
        <v>2575</v>
      </c>
      <c r="F777" s="863" t="s">
        <v>2576</v>
      </c>
      <c r="G777" s="835" t="s">
        <v>3618</v>
      </c>
      <c r="H777" s="835" t="s">
        <v>3619</v>
      </c>
      <c r="I777" s="849">
        <v>506</v>
      </c>
      <c r="J777" s="849">
        <v>2</v>
      </c>
      <c r="K777" s="850">
        <v>1012</v>
      </c>
    </row>
    <row r="778" spans="1:11" ht="14.4" customHeight="1" x14ac:dyDescent="0.3">
      <c r="A778" s="831" t="s">
        <v>577</v>
      </c>
      <c r="B778" s="832" t="s">
        <v>578</v>
      </c>
      <c r="C778" s="835" t="s">
        <v>2212</v>
      </c>
      <c r="D778" s="863" t="s">
        <v>2213</v>
      </c>
      <c r="E778" s="835" t="s">
        <v>2575</v>
      </c>
      <c r="F778" s="863" t="s">
        <v>2576</v>
      </c>
      <c r="G778" s="835" t="s">
        <v>3620</v>
      </c>
      <c r="H778" s="835" t="s">
        <v>3621</v>
      </c>
      <c r="I778" s="849">
        <v>506</v>
      </c>
      <c r="J778" s="849">
        <v>3</v>
      </c>
      <c r="K778" s="850">
        <v>1518</v>
      </c>
    </row>
    <row r="779" spans="1:11" ht="14.4" customHeight="1" x14ac:dyDescent="0.3">
      <c r="A779" s="831" t="s">
        <v>577</v>
      </c>
      <c r="B779" s="832" t="s">
        <v>578</v>
      </c>
      <c r="C779" s="835" t="s">
        <v>2212</v>
      </c>
      <c r="D779" s="863" t="s">
        <v>2213</v>
      </c>
      <c r="E779" s="835" t="s">
        <v>2575</v>
      </c>
      <c r="F779" s="863" t="s">
        <v>2576</v>
      </c>
      <c r="G779" s="835" t="s">
        <v>3622</v>
      </c>
      <c r="H779" s="835" t="s">
        <v>3623</v>
      </c>
      <c r="I779" s="849">
        <v>506</v>
      </c>
      <c r="J779" s="849">
        <v>2</v>
      </c>
      <c r="K779" s="850">
        <v>1012</v>
      </c>
    </row>
    <row r="780" spans="1:11" ht="14.4" customHeight="1" x14ac:dyDescent="0.3">
      <c r="A780" s="831" t="s">
        <v>577</v>
      </c>
      <c r="B780" s="832" t="s">
        <v>578</v>
      </c>
      <c r="C780" s="835" t="s">
        <v>2212</v>
      </c>
      <c r="D780" s="863" t="s">
        <v>2213</v>
      </c>
      <c r="E780" s="835" t="s">
        <v>2575</v>
      </c>
      <c r="F780" s="863" t="s">
        <v>2576</v>
      </c>
      <c r="G780" s="835" t="s">
        <v>3624</v>
      </c>
      <c r="H780" s="835" t="s">
        <v>3625</v>
      </c>
      <c r="I780" s="849">
        <v>506</v>
      </c>
      <c r="J780" s="849">
        <v>2</v>
      </c>
      <c r="K780" s="850">
        <v>1012</v>
      </c>
    </row>
    <row r="781" spans="1:11" ht="14.4" customHeight="1" x14ac:dyDescent="0.3">
      <c r="A781" s="831" t="s">
        <v>577</v>
      </c>
      <c r="B781" s="832" t="s">
        <v>578</v>
      </c>
      <c r="C781" s="835" t="s">
        <v>2212</v>
      </c>
      <c r="D781" s="863" t="s">
        <v>2213</v>
      </c>
      <c r="E781" s="835" t="s">
        <v>2575</v>
      </c>
      <c r="F781" s="863" t="s">
        <v>2576</v>
      </c>
      <c r="G781" s="835" t="s">
        <v>3626</v>
      </c>
      <c r="H781" s="835" t="s">
        <v>3627</v>
      </c>
      <c r="I781" s="849">
        <v>943</v>
      </c>
      <c r="J781" s="849">
        <v>2</v>
      </c>
      <c r="K781" s="850">
        <v>1886</v>
      </c>
    </row>
    <row r="782" spans="1:11" ht="14.4" customHeight="1" x14ac:dyDescent="0.3">
      <c r="A782" s="831" t="s">
        <v>577</v>
      </c>
      <c r="B782" s="832" t="s">
        <v>578</v>
      </c>
      <c r="C782" s="835" t="s">
        <v>2212</v>
      </c>
      <c r="D782" s="863" t="s">
        <v>2213</v>
      </c>
      <c r="E782" s="835" t="s">
        <v>2575</v>
      </c>
      <c r="F782" s="863" t="s">
        <v>2576</v>
      </c>
      <c r="G782" s="835" t="s">
        <v>3628</v>
      </c>
      <c r="H782" s="835" t="s">
        <v>3629</v>
      </c>
      <c r="I782" s="849">
        <v>1053.6500244140625</v>
      </c>
      <c r="J782" s="849">
        <v>1</v>
      </c>
      <c r="K782" s="850">
        <v>1053.6500244140625</v>
      </c>
    </row>
    <row r="783" spans="1:11" ht="14.4" customHeight="1" x14ac:dyDescent="0.3">
      <c r="A783" s="831" t="s">
        <v>577</v>
      </c>
      <c r="B783" s="832" t="s">
        <v>578</v>
      </c>
      <c r="C783" s="835" t="s">
        <v>2212</v>
      </c>
      <c r="D783" s="863" t="s">
        <v>2213</v>
      </c>
      <c r="E783" s="835" t="s">
        <v>2575</v>
      </c>
      <c r="F783" s="863" t="s">
        <v>2576</v>
      </c>
      <c r="G783" s="835" t="s">
        <v>3630</v>
      </c>
      <c r="H783" s="835" t="s">
        <v>3631</v>
      </c>
      <c r="I783" s="849">
        <v>1242</v>
      </c>
      <c r="J783" s="849">
        <v>4</v>
      </c>
      <c r="K783" s="850">
        <v>4968</v>
      </c>
    </row>
    <row r="784" spans="1:11" ht="14.4" customHeight="1" x14ac:dyDescent="0.3">
      <c r="A784" s="831" t="s">
        <v>577</v>
      </c>
      <c r="B784" s="832" t="s">
        <v>578</v>
      </c>
      <c r="C784" s="835" t="s">
        <v>2212</v>
      </c>
      <c r="D784" s="863" t="s">
        <v>2213</v>
      </c>
      <c r="E784" s="835" t="s">
        <v>2575</v>
      </c>
      <c r="F784" s="863" t="s">
        <v>2576</v>
      </c>
      <c r="G784" s="835" t="s">
        <v>3632</v>
      </c>
      <c r="H784" s="835" t="s">
        <v>3633</v>
      </c>
      <c r="I784" s="849">
        <v>1242</v>
      </c>
      <c r="J784" s="849">
        <v>3</v>
      </c>
      <c r="K784" s="850">
        <v>3726</v>
      </c>
    </row>
    <row r="785" spans="1:11" ht="14.4" customHeight="1" x14ac:dyDescent="0.3">
      <c r="A785" s="831" t="s">
        <v>577</v>
      </c>
      <c r="B785" s="832" t="s">
        <v>578</v>
      </c>
      <c r="C785" s="835" t="s">
        <v>2212</v>
      </c>
      <c r="D785" s="863" t="s">
        <v>2213</v>
      </c>
      <c r="E785" s="835" t="s">
        <v>2575</v>
      </c>
      <c r="F785" s="863" t="s">
        <v>2576</v>
      </c>
      <c r="G785" s="835" t="s">
        <v>3634</v>
      </c>
      <c r="H785" s="835" t="s">
        <v>3635</v>
      </c>
      <c r="I785" s="849">
        <v>861.6400146484375</v>
      </c>
      <c r="J785" s="849">
        <v>1</v>
      </c>
      <c r="K785" s="850">
        <v>861.6400146484375</v>
      </c>
    </row>
    <row r="786" spans="1:11" ht="14.4" customHeight="1" x14ac:dyDescent="0.3">
      <c r="A786" s="831" t="s">
        <v>577</v>
      </c>
      <c r="B786" s="832" t="s">
        <v>578</v>
      </c>
      <c r="C786" s="835" t="s">
        <v>2212</v>
      </c>
      <c r="D786" s="863" t="s">
        <v>2213</v>
      </c>
      <c r="E786" s="835" t="s">
        <v>2575</v>
      </c>
      <c r="F786" s="863" t="s">
        <v>2576</v>
      </c>
      <c r="G786" s="835" t="s">
        <v>3636</v>
      </c>
      <c r="H786" s="835" t="s">
        <v>3637</v>
      </c>
      <c r="I786" s="849">
        <v>1213.510009765625</v>
      </c>
      <c r="J786" s="849">
        <v>2</v>
      </c>
      <c r="K786" s="850">
        <v>2427.010009765625</v>
      </c>
    </row>
    <row r="787" spans="1:11" ht="14.4" customHeight="1" x14ac:dyDescent="0.3">
      <c r="A787" s="831" t="s">
        <v>577</v>
      </c>
      <c r="B787" s="832" t="s">
        <v>578</v>
      </c>
      <c r="C787" s="835" t="s">
        <v>2212</v>
      </c>
      <c r="D787" s="863" t="s">
        <v>2213</v>
      </c>
      <c r="E787" s="835" t="s">
        <v>2575</v>
      </c>
      <c r="F787" s="863" t="s">
        <v>2576</v>
      </c>
      <c r="G787" s="835" t="s">
        <v>3638</v>
      </c>
      <c r="H787" s="835" t="s">
        <v>3639</v>
      </c>
      <c r="I787" s="849">
        <v>1213.5</v>
      </c>
      <c r="J787" s="849">
        <v>4</v>
      </c>
      <c r="K787" s="850">
        <v>4854</v>
      </c>
    </row>
    <row r="788" spans="1:11" ht="14.4" customHeight="1" x14ac:dyDescent="0.3">
      <c r="A788" s="831" t="s">
        <v>577</v>
      </c>
      <c r="B788" s="832" t="s">
        <v>578</v>
      </c>
      <c r="C788" s="835" t="s">
        <v>2212</v>
      </c>
      <c r="D788" s="863" t="s">
        <v>2213</v>
      </c>
      <c r="E788" s="835" t="s">
        <v>2575</v>
      </c>
      <c r="F788" s="863" t="s">
        <v>2576</v>
      </c>
      <c r="G788" s="835" t="s">
        <v>3640</v>
      </c>
      <c r="H788" s="835" t="s">
        <v>3641</v>
      </c>
      <c r="I788" s="849">
        <v>1213.5</v>
      </c>
      <c r="J788" s="849">
        <v>2</v>
      </c>
      <c r="K788" s="850">
        <v>2427</v>
      </c>
    </row>
    <row r="789" spans="1:11" ht="14.4" customHeight="1" x14ac:dyDescent="0.3">
      <c r="A789" s="831" t="s">
        <v>577</v>
      </c>
      <c r="B789" s="832" t="s">
        <v>578</v>
      </c>
      <c r="C789" s="835" t="s">
        <v>2212</v>
      </c>
      <c r="D789" s="863" t="s">
        <v>2213</v>
      </c>
      <c r="E789" s="835" t="s">
        <v>2575</v>
      </c>
      <c r="F789" s="863" t="s">
        <v>2576</v>
      </c>
      <c r="G789" s="835" t="s">
        <v>3642</v>
      </c>
      <c r="H789" s="835" t="s">
        <v>3643</v>
      </c>
      <c r="I789" s="849">
        <v>1213.5050048828125</v>
      </c>
      <c r="J789" s="849">
        <v>3</v>
      </c>
      <c r="K789" s="850">
        <v>3640.510009765625</v>
      </c>
    </row>
    <row r="790" spans="1:11" ht="14.4" customHeight="1" x14ac:dyDescent="0.3">
      <c r="A790" s="831" t="s">
        <v>577</v>
      </c>
      <c r="B790" s="832" t="s">
        <v>578</v>
      </c>
      <c r="C790" s="835" t="s">
        <v>2212</v>
      </c>
      <c r="D790" s="863" t="s">
        <v>2213</v>
      </c>
      <c r="E790" s="835" t="s">
        <v>2575</v>
      </c>
      <c r="F790" s="863" t="s">
        <v>2576</v>
      </c>
      <c r="G790" s="835" t="s">
        <v>3644</v>
      </c>
      <c r="H790" s="835" t="s">
        <v>3645</v>
      </c>
      <c r="I790" s="849">
        <v>1322.6766764322917</v>
      </c>
      <c r="J790" s="849">
        <v>4</v>
      </c>
      <c r="K790" s="850">
        <v>5290.710205078125</v>
      </c>
    </row>
    <row r="791" spans="1:11" ht="14.4" customHeight="1" x14ac:dyDescent="0.3">
      <c r="A791" s="831" t="s">
        <v>577</v>
      </c>
      <c r="B791" s="832" t="s">
        <v>578</v>
      </c>
      <c r="C791" s="835" t="s">
        <v>2212</v>
      </c>
      <c r="D791" s="863" t="s">
        <v>2213</v>
      </c>
      <c r="E791" s="835" t="s">
        <v>2575</v>
      </c>
      <c r="F791" s="863" t="s">
        <v>2576</v>
      </c>
      <c r="G791" s="835" t="s">
        <v>3646</v>
      </c>
      <c r="H791" s="835" t="s">
        <v>3647</v>
      </c>
      <c r="I791" s="849">
        <v>1322.6740478515626</v>
      </c>
      <c r="J791" s="849">
        <v>8</v>
      </c>
      <c r="K791" s="850">
        <v>10581.390258789063</v>
      </c>
    </row>
    <row r="792" spans="1:11" ht="14.4" customHeight="1" x14ac:dyDescent="0.3">
      <c r="A792" s="831" t="s">
        <v>577</v>
      </c>
      <c r="B792" s="832" t="s">
        <v>578</v>
      </c>
      <c r="C792" s="835" t="s">
        <v>2212</v>
      </c>
      <c r="D792" s="863" t="s">
        <v>2213</v>
      </c>
      <c r="E792" s="835" t="s">
        <v>2575</v>
      </c>
      <c r="F792" s="863" t="s">
        <v>2576</v>
      </c>
      <c r="G792" s="835" t="s">
        <v>3648</v>
      </c>
      <c r="H792" s="835" t="s">
        <v>3649</v>
      </c>
      <c r="I792" s="849">
        <v>1322.6740478515626</v>
      </c>
      <c r="J792" s="849">
        <v>10</v>
      </c>
      <c r="K792" s="850">
        <v>13226.730346679688</v>
      </c>
    </row>
    <row r="793" spans="1:11" ht="14.4" customHeight="1" x14ac:dyDescent="0.3">
      <c r="A793" s="831" t="s">
        <v>577</v>
      </c>
      <c r="B793" s="832" t="s">
        <v>578</v>
      </c>
      <c r="C793" s="835" t="s">
        <v>2212</v>
      </c>
      <c r="D793" s="863" t="s">
        <v>2213</v>
      </c>
      <c r="E793" s="835" t="s">
        <v>2575</v>
      </c>
      <c r="F793" s="863" t="s">
        <v>2576</v>
      </c>
      <c r="G793" s="835" t="s">
        <v>3650</v>
      </c>
      <c r="H793" s="835" t="s">
        <v>3651</v>
      </c>
      <c r="I793" s="849">
        <v>1322.6700439453125</v>
      </c>
      <c r="J793" s="849">
        <v>1</v>
      </c>
      <c r="K793" s="850">
        <v>1322.6700439453125</v>
      </c>
    </row>
    <row r="794" spans="1:11" ht="14.4" customHeight="1" x14ac:dyDescent="0.3">
      <c r="A794" s="831" t="s">
        <v>577</v>
      </c>
      <c r="B794" s="832" t="s">
        <v>578</v>
      </c>
      <c r="C794" s="835" t="s">
        <v>2212</v>
      </c>
      <c r="D794" s="863" t="s">
        <v>2213</v>
      </c>
      <c r="E794" s="835" t="s">
        <v>2575</v>
      </c>
      <c r="F794" s="863" t="s">
        <v>2576</v>
      </c>
      <c r="G794" s="835" t="s">
        <v>3652</v>
      </c>
      <c r="H794" s="835" t="s">
        <v>3653</v>
      </c>
      <c r="I794" s="849">
        <v>1322.6700439453125</v>
      </c>
      <c r="J794" s="849">
        <v>1</v>
      </c>
      <c r="K794" s="850">
        <v>1322.6700439453125</v>
      </c>
    </row>
    <row r="795" spans="1:11" ht="14.4" customHeight="1" x14ac:dyDescent="0.3">
      <c r="A795" s="831" t="s">
        <v>577</v>
      </c>
      <c r="B795" s="832" t="s">
        <v>578</v>
      </c>
      <c r="C795" s="835" t="s">
        <v>2212</v>
      </c>
      <c r="D795" s="863" t="s">
        <v>2213</v>
      </c>
      <c r="E795" s="835" t="s">
        <v>2575</v>
      </c>
      <c r="F795" s="863" t="s">
        <v>2576</v>
      </c>
      <c r="G795" s="835" t="s">
        <v>3654</v>
      </c>
      <c r="H795" s="835" t="s">
        <v>3655</v>
      </c>
      <c r="I795" s="849">
        <v>1405.52001953125</v>
      </c>
      <c r="J795" s="849">
        <v>1</v>
      </c>
      <c r="K795" s="850">
        <v>1405.52001953125</v>
      </c>
    </row>
    <row r="796" spans="1:11" ht="14.4" customHeight="1" x14ac:dyDescent="0.3">
      <c r="A796" s="831" t="s">
        <v>577</v>
      </c>
      <c r="B796" s="832" t="s">
        <v>578</v>
      </c>
      <c r="C796" s="835" t="s">
        <v>2212</v>
      </c>
      <c r="D796" s="863" t="s">
        <v>2213</v>
      </c>
      <c r="E796" s="835" t="s">
        <v>2575</v>
      </c>
      <c r="F796" s="863" t="s">
        <v>2576</v>
      </c>
      <c r="G796" s="835" t="s">
        <v>3656</v>
      </c>
      <c r="H796" s="835" t="s">
        <v>3657</v>
      </c>
      <c r="I796" s="849">
        <v>1405.52001953125</v>
      </c>
      <c r="J796" s="849">
        <v>1</v>
      </c>
      <c r="K796" s="850">
        <v>1405.52001953125</v>
      </c>
    </row>
    <row r="797" spans="1:11" ht="14.4" customHeight="1" x14ac:dyDescent="0.3">
      <c r="A797" s="831" t="s">
        <v>577</v>
      </c>
      <c r="B797" s="832" t="s">
        <v>578</v>
      </c>
      <c r="C797" s="835" t="s">
        <v>2212</v>
      </c>
      <c r="D797" s="863" t="s">
        <v>2213</v>
      </c>
      <c r="E797" s="835" t="s">
        <v>2575</v>
      </c>
      <c r="F797" s="863" t="s">
        <v>2576</v>
      </c>
      <c r="G797" s="835" t="s">
        <v>3658</v>
      </c>
      <c r="H797" s="835" t="s">
        <v>3659</v>
      </c>
      <c r="I797" s="849">
        <v>1524.4300537109375</v>
      </c>
      <c r="J797" s="849">
        <v>1</v>
      </c>
      <c r="K797" s="850">
        <v>1524.4300537109375</v>
      </c>
    </row>
    <row r="798" spans="1:11" ht="14.4" customHeight="1" x14ac:dyDescent="0.3">
      <c r="A798" s="831" t="s">
        <v>577</v>
      </c>
      <c r="B798" s="832" t="s">
        <v>578</v>
      </c>
      <c r="C798" s="835" t="s">
        <v>2212</v>
      </c>
      <c r="D798" s="863" t="s">
        <v>2213</v>
      </c>
      <c r="E798" s="835" t="s">
        <v>2575</v>
      </c>
      <c r="F798" s="863" t="s">
        <v>2576</v>
      </c>
      <c r="G798" s="835" t="s">
        <v>3660</v>
      </c>
      <c r="H798" s="835" t="s">
        <v>3661</v>
      </c>
      <c r="I798" s="849">
        <v>1637.5</v>
      </c>
      <c r="J798" s="849">
        <v>1</v>
      </c>
      <c r="K798" s="850">
        <v>1637.5</v>
      </c>
    </row>
    <row r="799" spans="1:11" ht="14.4" customHeight="1" x14ac:dyDescent="0.3">
      <c r="A799" s="831" t="s">
        <v>577</v>
      </c>
      <c r="B799" s="832" t="s">
        <v>578</v>
      </c>
      <c r="C799" s="835" t="s">
        <v>2212</v>
      </c>
      <c r="D799" s="863" t="s">
        <v>2213</v>
      </c>
      <c r="E799" s="835" t="s">
        <v>2575</v>
      </c>
      <c r="F799" s="863" t="s">
        <v>2576</v>
      </c>
      <c r="G799" s="835" t="s">
        <v>3662</v>
      </c>
      <c r="H799" s="835" t="s">
        <v>3663</v>
      </c>
      <c r="I799" s="849">
        <v>880.1500244140625</v>
      </c>
      <c r="J799" s="849">
        <v>2</v>
      </c>
      <c r="K799" s="850">
        <v>1760.300048828125</v>
      </c>
    </row>
    <row r="800" spans="1:11" ht="14.4" customHeight="1" x14ac:dyDescent="0.3">
      <c r="A800" s="831" t="s">
        <v>577</v>
      </c>
      <c r="B800" s="832" t="s">
        <v>578</v>
      </c>
      <c r="C800" s="835" t="s">
        <v>2212</v>
      </c>
      <c r="D800" s="863" t="s">
        <v>2213</v>
      </c>
      <c r="E800" s="835" t="s">
        <v>2575</v>
      </c>
      <c r="F800" s="863" t="s">
        <v>2576</v>
      </c>
      <c r="G800" s="835" t="s">
        <v>3664</v>
      </c>
      <c r="H800" s="835" t="s">
        <v>3665</v>
      </c>
      <c r="I800" s="849">
        <v>1089.719970703125</v>
      </c>
      <c r="J800" s="849">
        <v>7</v>
      </c>
      <c r="K800" s="850">
        <v>7628.019775390625</v>
      </c>
    </row>
    <row r="801" spans="1:11" ht="14.4" customHeight="1" x14ac:dyDescent="0.3">
      <c r="A801" s="831" t="s">
        <v>577</v>
      </c>
      <c r="B801" s="832" t="s">
        <v>578</v>
      </c>
      <c r="C801" s="835" t="s">
        <v>2212</v>
      </c>
      <c r="D801" s="863" t="s">
        <v>2213</v>
      </c>
      <c r="E801" s="835" t="s">
        <v>2575</v>
      </c>
      <c r="F801" s="863" t="s">
        <v>2576</v>
      </c>
      <c r="G801" s="835" t="s">
        <v>3666</v>
      </c>
      <c r="H801" s="835" t="s">
        <v>3667</v>
      </c>
      <c r="I801" s="849">
        <v>1089.719970703125</v>
      </c>
      <c r="J801" s="849">
        <v>2</v>
      </c>
      <c r="K801" s="850">
        <v>2179.43994140625</v>
      </c>
    </row>
    <row r="802" spans="1:11" ht="14.4" customHeight="1" x14ac:dyDescent="0.3">
      <c r="A802" s="831" t="s">
        <v>577</v>
      </c>
      <c r="B802" s="832" t="s">
        <v>578</v>
      </c>
      <c r="C802" s="835" t="s">
        <v>2212</v>
      </c>
      <c r="D802" s="863" t="s">
        <v>2213</v>
      </c>
      <c r="E802" s="835" t="s">
        <v>2575</v>
      </c>
      <c r="F802" s="863" t="s">
        <v>2576</v>
      </c>
      <c r="G802" s="835" t="s">
        <v>3668</v>
      </c>
      <c r="H802" s="835" t="s">
        <v>3669</v>
      </c>
      <c r="I802" s="849">
        <v>1089.719970703125</v>
      </c>
      <c r="J802" s="849">
        <v>2</v>
      </c>
      <c r="K802" s="850">
        <v>2179.43994140625</v>
      </c>
    </row>
    <row r="803" spans="1:11" ht="14.4" customHeight="1" x14ac:dyDescent="0.3">
      <c r="A803" s="831" t="s">
        <v>577</v>
      </c>
      <c r="B803" s="832" t="s">
        <v>578</v>
      </c>
      <c r="C803" s="835" t="s">
        <v>2212</v>
      </c>
      <c r="D803" s="863" t="s">
        <v>2213</v>
      </c>
      <c r="E803" s="835" t="s">
        <v>2575</v>
      </c>
      <c r="F803" s="863" t="s">
        <v>2576</v>
      </c>
      <c r="G803" s="835" t="s">
        <v>3670</v>
      </c>
      <c r="H803" s="835" t="s">
        <v>3671</v>
      </c>
      <c r="I803" s="849">
        <v>1089.719970703125</v>
      </c>
      <c r="J803" s="849">
        <v>6</v>
      </c>
      <c r="K803" s="850">
        <v>6538.309814453125</v>
      </c>
    </row>
    <row r="804" spans="1:11" ht="14.4" customHeight="1" x14ac:dyDescent="0.3">
      <c r="A804" s="831" t="s">
        <v>577</v>
      </c>
      <c r="B804" s="832" t="s">
        <v>578</v>
      </c>
      <c r="C804" s="835" t="s">
        <v>2212</v>
      </c>
      <c r="D804" s="863" t="s">
        <v>2213</v>
      </c>
      <c r="E804" s="835" t="s">
        <v>2575</v>
      </c>
      <c r="F804" s="863" t="s">
        <v>2576</v>
      </c>
      <c r="G804" s="835" t="s">
        <v>3672</v>
      </c>
      <c r="H804" s="835" t="s">
        <v>3673</v>
      </c>
      <c r="I804" s="849">
        <v>1161.8349609375</v>
      </c>
      <c r="J804" s="849">
        <v>7</v>
      </c>
      <c r="K804" s="850">
        <v>8132.83984375</v>
      </c>
    </row>
    <row r="805" spans="1:11" ht="14.4" customHeight="1" x14ac:dyDescent="0.3">
      <c r="A805" s="831" t="s">
        <v>577</v>
      </c>
      <c r="B805" s="832" t="s">
        <v>578</v>
      </c>
      <c r="C805" s="835" t="s">
        <v>2212</v>
      </c>
      <c r="D805" s="863" t="s">
        <v>2213</v>
      </c>
      <c r="E805" s="835" t="s">
        <v>2575</v>
      </c>
      <c r="F805" s="863" t="s">
        <v>2576</v>
      </c>
      <c r="G805" s="835" t="s">
        <v>3674</v>
      </c>
      <c r="H805" s="835" t="s">
        <v>3675</v>
      </c>
      <c r="I805" s="849">
        <v>1161.8332926432292</v>
      </c>
      <c r="J805" s="849">
        <v>6</v>
      </c>
      <c r="K805" s="850">
        <v>6971.0098876953125</v>
      </c>
    </row>
    <row r="806" spans="1:11" ht="14.4" customHeight="1" x14ac:dyDescent="0.3">
      <c r="A806" s="831" t="s">
        <v>577</v>
      </c>
      <c r="B806" s="832" t="s">
        <v>578</v>
      </c>
      <c r="C806" s="835" t="s">
        <v>2212</v>
      </c>
      <c r="D806" s="863" t="s">
        <v>2213</v>
      </c>
      <c r="E806" s="835" t="s">
        <v>2575</v>
      </c>
      <c r="F806" s="863" t="s">
        <v>2576</v>
      </c>
      <c r="G806" s="835" t="s">
        <v>3676</v>
      </c>
      <c r="H806" s="835" t="s">
        <v>3677</v>
      </c>
      <c r="I806" s="849">
        <v>1161.8349609375</v>
      </c>
      <c r="J806" s="849">
        <v>5</v>
      </c>
      <c r="K806" s="850">
        <v>5809.169921875</v>
      </c>
    </row>
    <row r="807" spans="1:11" ht="14.4" customHeight="1" x14ac:dyDescent="0.3">
      <c r="A807" s="831" t="s">
        <v>577</v>
      </c>
      <c r="B807" s="832" t="s">
        <v>578</v>
      </c>
      <c r="C807" s="835" t="s">
        <v>2212</v>
      </c>
      <c r="D807" s="863" t="s">
        <v>2213</v>
      </c>
      <c r="E807" s="835" t="s">
        <v>2575</v>
      </c>
      <c r="F807" s="863" t="s">
        <v>2576</v>
      </c>
      <c r="G807" s="835" t="s">
        <v>3678</v>
      </c>
      <c r="H807" s="835" t="s">
        <v>3679</v>
      </c>
      <c r="I807" s="849">
        <v>1161.8299560546875</v>
      </c>
      <c r="J807" s="849">
        <v>3</v>
      </c>
      <c r="K807" s="850">
        <v>3485.5</v>
      </c>
    </row>
    <row r="808" spans="1:11" ht="14.4" customHeight="1" x14ac:dyDescent="0.3">
      <c r="A808" s="831" t="s">
        <v>577</v>
      </c>
      <c r="B808" s="832" t="s">
        <v>578</v>
      </c>
      <c r="C808" s="835" t="s">
        <v>2212</v>
      </c>
      <c r="D808" s="863" t="s">
        <v>2213</v>
      </c>
      <c r="E808" s="835" t="s">
        <v>2575</v>
      </c>
      <c r="F808" s="863" t="s">
        <v>2576</v>
      </c>
      <c r="G808" s="835" t="s">
        <v>3680</v>
      </c>
      <c r="H808" s="835" t="s">
        <v>3681</v>
      </c>
      <c r="I808" s="849">
        <v>1161.8349609375</v>
      </c>
      <c r="J808" s="849">
        <v>2</v>
      </c>
      <c r="K808" s="850">
        <v>2323.669921875</v>
      </c>
    </row>
    <row r="809" spans="1:11" ht="14.4" customHeight="1" x14ac:dyDescent="0.3">
      <c r="A809" s="831" t="s">
        <v>577</v>
      </c>
      <c r="B809" s="832" t="s">
        <v>578</v>
      </c>
      <c r="C809" s="835" t="s">
        <v>2212</v>
      </c>
      <c r="D809" s="863" t="s">
        <v>2213</v>
      </c>
      <c r="E809" s="835" t="s">
        <v>2575</v>
      </c>
      <c r="F809" s="863" t="s">
        <v>2576</v>
      </c>
      <c r="G809" s="835" t="s">
        <v>3682</v>
      </c>
      <c r="H809" s="835" t="s">
        <v>3683</v>
      </c>
      <c r="I809" s="849">
        <v>1089.719970703125</v>
      </c>
      <c r="J809" s="849">
        <v>5</v>
      </c>
      <c r="K809" s="850">
        <v>5448.590087890625</v>
      </c>
    </row>
    <row r="810" spans="1:11" ht="14.4" customHeight="1" x14ac:dyDescent="0.3">
      <c r="A810" s="831" t="s">
        <v>577</v>
      </c>
      <c r="B810" s="832" t="s">
        <v>578</v>
      </c>
      <c r="C810" s="835" t="s">
        <v>2212</v>
      </c>
      <c r="D810" s="863" t="s">
        <v>2213</v>
      </c>
      <c r="E810" s="835" t="s">
        <v>2575</v>
      </c>
      <c r="F810" s="863" t="s">
        <v>2576</v>
      </c>
      <c r="G810" s="835" t="s">
        <v>3684</v>
      </c>
      <c r="H810" s="835" t="s">
        <v>3685</v>
      </c>
      <c r="I810" s="849">
        <v>1089.719970703125</v>
      </c>
      <c r="J810" s="849">
        <v>4</v>
      </c>
      <c r="K810" s="850">
        <v>4358.8798828125</v>
      </c>
    </row>
    <row r="811" spans="1:11" ht="14.4" customHeight="1" x14ac:dyDescent="0.3">
      <c r="A811" s="831" t="s">
        <v>577</v>
      </c>
      <c r="B811" s="832" t="s">
        <v>578</v>
      </c>
      <c r="C811" s="835" t="s">
        <v>2212</v>
      </c>
      <c r="D811" s="863" t="s">
        <v>2213</v>
      </c>
      <c r="E811" s="835" t="s">
        <v>2575</v>
      </c>
      <c r="F811" s="863" t="s">
        <v>2576</v>
      </c>
      <c r="G811" s="835" t="s">
        <v>3686</v>
      </c>
      <c r="H811" s="835" t="s">
        <v>3687</v>
      </c>
      <c r="I811" s="849">
        <v>1089.719970703125</v>
      </c>
      <c r="J811" s="849">
        <v>7</v>
      </c>
      <c r="K811" s="850">
        <v>7628.030029296875</v>
      </c>
    </row>
    <row r="812" spans="1:11" ht="14.4" customHeight="1" x14ac:dyDescent="0.3">
      <c r="A812" s="831" t="s">
        <v>577</v>
      </c>
      <c r="B812" s="832" t="s">
        <v>578</v>
      </c>
      <c r="C812" s="835" t="s">
        <v>2212</v>
      </c>
      <c r="D812" s="863" t="s">
        <v>2213</v>
      </c>
      <c r="E812" s="835" t="s">
        <v>2575</v>
      </c>
      <c r="F812" s="863" t="s">
        <v>2576</v>
      </c>
      <c r="G812" s="835" t="s">
        <v>3688</v>
      </c>
      <c r="H812" s="835" t="s">
        <v>3689</v>
      </c>
      <c r="I812" s="849">
        <v>1089.719970703125</v>
      </c>
      <c r="J812" s="849">
        <v>3</v>
      </c>
      <c r="K812" s="850">
        <v>3269.159912109375</v>
      </c>
    </row>
    <row r="813" spans="1:11" ht="14.4" customHeight="1" x14ac:dyDescent="0.3">
      <c r="A813" s="831" t="s">
        <v>577</v>
      </c>
      <c r="B813" s="832" t="s">
        <v>578</v>
      </c>
      <c r="C813" s="835" t="s">
        <v>2212</v>
      </c>
      <c r="D813" s="863" t="s">
        <v>2213</v>
      </c>
      <c r="E813" s="835" t="s">
        <v>2575</v>
      </c>
      <c r="F813" s="863" t="s">
        <v>2576</v>
      </c>
      <c r="G813" s="835" t="s">
        <v>3690</v>
      </c>
      <c r="H813" s="835" t="s">
        <v>3691</v>
      </c>
      <c r="I813" s="849">
        <v>1213.5</v>
      </c>
      <c r="J813" s="849">
        <v>2</v>
      </c>
      <c r="K813" s="850">
        <v>2427</v>
      </c>
    </row>
    <row r="814" spans="1:11" ht="14.4" customHeight="1" x14ac:dyDescent="0.3">
      <c r="A814" s="831" t="s">
        <v>577</v>
      </c>
      <c r="B814" s="832" t="s">
        <v>578</v>
      </c>
      <c r="C814" s="835" t="s">
        <v>2212</v>
      </c>
      <c r="D814" s="863" t="s">
        <v>2213</v>
      </c>
      <c r="E814" s="835" t="s">
        <v>2575</v>
      </c>
      <c r="F814" s="863" t="s">
        <v>2576</v>
      </c>
      <c r="G814" s="835" t="s">
        <v>3692</v>
      </c>
      <c r="H814" s="835" t="s">
        <v>3693</v>
      </c>
      <c r="I814" s="849">
        <v>1213.5050048828125</v>
      </c>
      <c r="J814" s="849">
        <v>4</v>
      </c>
      <c r="K814" s="850">
        <v>4854.010009765625</v>
      </c>
    </row>
    <row r="815" spans="1:11" ht="14.4" customHeight="1" x14ac:dyDescent="0.3">
      <c r="A815" s="831" t="s">
        <v>577</v>
      </c>
      <c r="B815" s="832" t="s">
        <v>578</v>
      </c>
      <c r="C815" s="835" t="s">
        <v>2212</v>
      </c>
      <c r="D815" s="863" t="s">
        <v>2213</v>
      </c>
      <c r="E815" s="835" t="s">
        <v>2575</v>
      </c>
      <c r="F815" s="863" t="s">
        <v>2576</v>
      </c>
      <c r="G815" s="835" t="s">
        <v>3694</v>
      </c>
      <c r="H815" s="835" t="s">
        <v>3695</v>
      </c>
      <c r="I815" s="849">
        <v>770.98331705729163</v>
      </c>
      <c r="J815" s="849">
        <v>4</v>
      </c>
      <c r="K815" s="850">
        <v>3083.929931640625</v>
      </c>
    </row>
    <row r="816" spans="1:11" ht="14.4" customHeight="1" x14ac:dyDescent="0.3">
      <c r="A816" s="831" t="s">
        <v>577</v>
      </c>
      <c r="B816" s="832" t="s">
        <v>578</v>
      </c>
      <c r="C816" s="835" t="s">
        <v>2212</v>
      </c>
      <c r="D816" s="863" t="s">
        <v>2213</v>
      </c>
      <c r="E816" s="835" t="s">
        <v>2575</v>
      </c>
      <c r="F816" s="863" t="s">
        <v>2576</v>
      </c>
      <c r="G816" s="835" t="s">
        <v>3696</v>
      </c>
      <c r="H816" s="835" t="s">
        <v>3697</v>
      </c>
      <c r="I816" s="849">
        <v>770.98665364583337</v>
      </c>
      <c r="J816" s="849">
        <v>3</v>
      </c>
      <c r="K816" s="850">
        <v>2312.9599609375</v>
      </c>
    </row>
    <row r="817" spans="1:11" ht="14.4" customHeight="1" x14ac:dyDescent="0.3">
      <c r="A817" s="831" t="s">
        <v>577</v>
      </c>
      <c r="B817" s="832" t="s">
        <v>578</v>
      </c>
      <c r="C817" s="835" t="s">
        <v>2212</v>
      </c>
      <c r="D817" s="863" t="s">
        <v>2213</v>
      </c>
      <c r="E817" s="835" t="s">
        <v>2575</v>
      </c>
      <c r="F817" s="863" t="s">
        <v>2576</v>
      </c>
      <c r="G817" s="835" t="s">
        <v>3698</v>
      </c>
      <c r="H817" s="835" t="s">
        <v>3699</v>
      </c>
      <c r="I817" s="849">
        <v>770.98248291015625</v>
      </c>
      <c r="J817" s="849">
        <v>5</v>
      </c>
      <c r="K817" s="850">
        <v>3854.909912109375</v>
      </c>
    </row>
    <row r="818" spans="1:11" ht="14.4" customHeight="1" x14ac:dyDescent="0.3">
      <c r="A818" s="831" t="s">
        <v>577</v>
      </c>
      <c r="B818" s="832" t="s">
        <v>578</v>
      </c>
      <c r="C818" s="835" t="s">
        <v>2212</v>
      </c>
      <c r="D818" s="863" t="s">
        <v>2213</v>
      </c>
      <c r="E818" s="835" t="s">
        <v>2575</v>
      </c>
      <c r="F818" s="863" t="s">
        <v>2576</v>
      </c>
      <c r="G818" s="835" t="s">
        <v>3700</v>
      </c>
      <c r="H818" s="835" t="s">
        <v>3701</v>
      </c>
      <c r="I818" s="849">
        <v>770.99332682291663</v>
      </c>
      <c r="J818" s="849">
        <v>3</v>
      </c>
      <c r="K818" s="850">
        <v>2312.97998046875</v>
      </c>
    </row>
    <row r="819" spans="1:11" ht="14.4" customHeight="1" x14ac:dyDescent="0.3">
      <c r="A819" s="831" t="s">
        <v>577</v>
      </c>
      <c r="B819" s="832" t="s">
        <v>578</v>
      </c>
      <c r="C819" s="835" t="s">
        <v>2212</v>
      </c>
      <c r="D819" s="863" t="s">
        <v>2213</v>
      </c>
      <c r="E819" s="835" t="s">
        <v>2575</v>
      </c>
      <c r="F819" s="863" t="s">
        <v>2576</v>
      </c>
      <c r="G819" s="835" t="s">
        <v>3702</v>
      </c>
      <c r="H819" s="835" t="s">
        <v>3703</v>
      </c>
      <c r="I819" s="849">
        <v>770.97998046875</v>
      </c>
      <c r="J819" s="849">
        <v>4</v>
      </c>
      <c r="K819" s="850">
        <v>3083.919921875</v>
      </c>
    </row>
    <row r="820" spans="1:11" ht="14.4" customHeight="1" x14ac:dyDescent="0.3">
      <c r="A820" s="831" t="s">
        <v>577</v>
      </c>
      <c r="B820" s="832" t="s">
        <v>578</v>
      </c>
      <c r="C820" s="835" t="s">
        <v>2212</v>
      </c>
      <c r="D820" s="863" t="s">
        <v>2213</v>
      </c>
      <c r="E820" s="835" t="s">
        <v>2575</v>
      </c>
      <c r="F820" s="863" t="s">
        <v>2576</v>
      </c>
      <c r="G820" s="835" t="s">
        <v>3704</v>
      </c>
      <c r="H820" s="835" t="s">
        <v>3705</v>
      </c>
      <c r="I820" s="849">
        <v>770.98331705729163</v>
      </c>
      <c r="J820" s="849">
        <v>3</v>
      </c>
      <c r="K820" s="850">
        <v>2312.949951171875</v>
      </c>
    </row>
    <row r="821" spans="1:11" ht="14.4" customHeight="1" x14ac:dyDescent="0.3">
      <c r="A821" s="831" t="s">
        <v>577</v>
      </c>
      <c r="B821" s="832" t="s">
        <v>578</v>
      </c>
      <c r="C821" s="835" t="s">
        <v>2212</v>
      </c>
      <c r="D821" s="863" t="s">
        <v>2213</v>
      </c>
      <c r="E821" s="835" t="s">
        <v>2575</v>
      </c>
      <c r="F821" s="863" t="s">
        <v>2576</v>
      </c>
      <c r="G821" s="835" t="s">
        <v>3706</v>
      </c>
      <c r="H821" s="835" t="s">
        <v>3707</v>
      </c>
      <c r="I821" s="849">
        <v>770.97998046875</v>
      </c>
      <c r="J821" s="849">
        <v>4</v>
      </c>
      <c r="K821" s="850">
        <v>3083.919921875</v>
      </c>
    </row>
    <row r="822" spans="1:11" ht="14.4" customHeight="1" x14ac:dyDescent="0.3">
      <c r="A822" s="831" t="s">
        <v>577</v>
      </c>
      <c r="B822" s="832" t="s">
        <v>578</v>
      </c>
      <c r="C822" s="835" t="s">
        <v>2212</v>
      </c>
      <c r="D822" s="863" t="s">
        <v>2213</v>
      </c>
      <c r="E822" s="835" t="s">
        <v>2575</v>
      </c>
      <c r="F822" s="863" t="s">
        <v>2576</v>
      </c>
      <c r="G822" s="835" t="s">
        <v>3708</v>
      </c>
      <c r="H822" s="835" t="s">
        <v>3709</v>
      </c>
      <c r="I822" s="849">
        <v>770.989990234375</v>
      </c>
      <c r="J822" s="849">
        <v>2</v>
      </c>
      <c r="K822" s="850">
        <v>1541.969970703125</v>
      </c>
    </row>
    <row r="823" spans="1:11" ht="14.4" customHeight="1" x14ac:dyDescent="0.3">
      <c r="A823" s="831" t="s">
        <v>577</v>
      </c>
      <c r="B823" s="832" t="s">
        <v>578</v>
      </c>
      <c r="C823" s="835" t="s">
        <v>2212</v>
      </c>
      <c r="D823" s="863" t="s">
        <v>2213</v>
      </c>
      <c r="E823" s="835" t="s">
        <v>2575</v>
      </c>
      <c r="F823" s="863" t="s">
        <v>2576</v>
      </c>
      <c r="G823" s="835" t="s">
        <v>3710</v>
      </c>
      <c r="H823" s="835" t="s">
        <v>3711</v>
      </c>
      <c r="I823" s="849">
        <v>770.989990234375</v>
      </c>
      <c r="J823" s="849">
        <v>2</v>
      </c>
      <c r="K823" s="850">
        <v>1541.97998046875</v>
      </c>
    </row>
    <row r="824" spans="1:11" ht="14.4" customHeight="1" x14ac:dyDescent="0.3">
      <c r="A824" s="831" t="s">
        <v>577</v>
      </c>
      <c r="B824" s="832" t="s">
        <v>578</v>
      </c>
      <c r="C824" s="835" t="s">
        <v>2212</v>
      </c>
      <c r="D824" s="863" t="s">
        <v>2213</v>
      </c>
      <c r="E824" s="835" t="s">
        <v>2575</v>
      </c>
      <c r="F824" s="863" t="s">
        <v>2576</v>
      </c>
      <c r="G824" s="835" t="s">
        <v>3712</v>
      </c>
      <c r="H824" s="835" t="s">
        <v>3713</v>
      </c>
      <c r="I824" s="849">
        <v>770.97998046875</v>
      </c>
      <c r="J824" s="849">
        <v>1</v>
      </c>
      <c r="K824" s="850">
        <v>770.97998046875</v>
      </c>
    </row>
    <row r="825" spans="1:11" ht="14.4" customHeight="1" x14ac:dyDescent="0.3">
      <c r="A825" s="831" t="s">
        <v>577</v>
      </c>
      <c r="B825" s="832" t="s">
        <v>578</v>
      </c>
      <c r="C825" s="835" t="s">
        <v>2212</v>
      </c>
      <c r="D825" s="863" t="s">
        <v>2213</v>
      </c>
      <c r="E825" s="835" t="s">
        <v>2575</v>
      </c>
      <c r="F825" s="863" t="s">
        <v>2576</v>
      </c>
      <c r="G825" s="835" t="s">
        <v>3714</v>
      </c>
      <c r="H825" s="835" t="s">
        <v>3715</v>
      </c>
      <c r="I825" s="849">
        <v>880.1500244140625</v>
      </c>
      <c r="J825" s="849">
        <v>1</v>
      </c>
      <c r="K825" s="850">
        <v>880.1500244140625</v>
      </c>
    </row>
    <row r="826" spans="1:11" ht="14.4" customHeight="1" x14ac:dyDescent="0.3">
      <c r="A826" s="831" t="s">
        <v>577</v>
      </c>
      <c r="B826" s="832" t="s">
        <v>578</v>
      </c>
      <c r="C826" s="835" t="s">
        <v>2212</v>
      </c>
      <c r="D826" s="863" t="s">
        <v>2213</v>
      </c>
      <c r="E826" s="835" t="s">
        <v>2575</v>
      </c>
      <c r="F826" s="863" t="s">
        <v>2576</v>
      </c>
      <c r="G826" s="835" t="s">
        <v>3716</v>
      </c>
      <c r="H826" s="835" t="s">
        <v>3717</v>
      </c>
      <c r="I826" s="849">
        <v>880.1500244140625</v>
      </c>
      <c r="J826" s="849">
        <v>1</v>
      </c>
      <c r="K826" s="850">
        <v>880.1500244140625</v>
      </c>
    </row>
    <row r="827" spans="1:11" ht="14.4" customHeight="1" x14ac:dyDescent="0.3">
      <c r="A827" s="831" t="s">
        <v>577</v>
      </c>
      <c r="B827" s="832" t="s">
        <v>578</v>
      </c>
      <c r="C827" s="835" t="s">
        <v>2212</v>
      </c>
      <c r="D827" s="863" t="s">
        <v>2213</v>
      </c>
      <c r="E827" s="835" t="s">
        <v>2575</v>
      </c>
      <c r="F827" s="863" t="s">
        <v>2576</v>
      </c>
      <c r="G827" s="835" t="s">
        <v>3718</v>
      </c>
      <c r="H827" s="835" t="s">
        <v>3719</v>
      </c>
      <c r="I827" s="849">
        <v>880.1500244140625</v>
      </c>
      <c r="J827" s="849">
        <v>2</v>
      </c>
      <c r="K827" s="850">
        <v>1760.300048828125</v>
      </c>
    </row>
    <row r="828" spans="1:11" ht="14.4" customHeight="1" x14ac:dyDescent="0.3">
      <c r="A828" s="831" t="s">
        <v>577</v>
      </c>
      <c r="B828" s="832" t="s">
        <v>578</v>
      </c>
      <c r="C828" s="835" t="s">
        <v>2212</v>
      </c>
      <c r="D828" s="863" t="s">
        <v>2213</v>
      </c>
      <c r="E828" s="835" t="s">
        <v>2575</v>
      </c>
      <c r="F828" s="863" t="s">
        <v>2576</v>
      </c>
      <c r="G828" s="835" t="s">
        <v>3720</v>
      </c>
      <c r="H828" s="835" t="s">
        <v>3721</v>
      </c>
      <c r="I828" s="849">
        <v>880.1500244140625</v>
      </c>
      <c r="J828" s="849">
        <v>2</v>
      </c>
      <c r="K828" s="850">
        <v>1760.300048828125</v>
      </c>
    </row>
    <row r="829" spans="1:11" ht="14.4" customHeight="1" x14ac:dyDescent="0.3">
      <c r="A829" s="831" t="s">
        <v>577</v>
      </c>
      <c r="B829" s="832" t="s">
        <v>578</v>
      </c>
      <c r="C829" s="835" t="s">
        <v>2212</v>
      </c>
      <c r="D829" s="863" t="s">
        <v>2213</v>
      </c>
      <c r="E829" s="835" t="s">
        <v>2575</v>
      </c>
      <c r="F829" s="863" t="s">
        <v>2576</v>
      </c>
      <c r="G829" s="835" t="s">
        <v>3722</v>
      </c>
      <c r="H829" s="835" t="s">
        <v>3723</v>
      </c>
      <c r="I829" s="849">
        <v>880.1500244140625</v>
      </c>
      <c r="J829" s="849">
        <v>1</v>
      </c>
      <c r="K829" s="850">
        <v>880.1500244140625</v>
      </c>
    </row>
    <row r="830" spans="1:11" ht="14.4" customHeight="1" x14ac:dyDescent="0.3">
      <c r="A830" s="831" t="s">
        <v>577</v>
      </c>
      <c r="B830" s="832" t="s">
        <v>578</v>
      </c>
      <c r="C830" s="835" t="s">
        <v>2212</v>
      </c>
      <c r="D830" s="863" t="s">
        <v>2213</v>
      </c>
      <c r="E830" s="835" t="s">
        <v>2575</v>
      </c>
      <c r="F830" s="863" t="s">
        <v>2576</v>
      </c>
      <c r="G830" s="835" t="s">
        <v>3724</v>
      </c>
      <c r="H830" s="835" t="s">
        <v>3725</v>
      </c>
      <c r="I830" s="849">
        <v>880.1500244140625</v>
      </c>
      <c r="J830" s="849">
        <v>1</v>
      </c>
      <c r="K830" s="850">
        <v>880.1500244140625</v>
      </c>
    </row>
    <row r="831" spans="1:11" ht="14.4" customHeight="1" x14ac:dyDescent="0.3">
      <c r="A831" s="831" t="s">
        <v>577</v>
      </c>
      <c r="B831" s="832" t="s">
        <v>578</v>
      </c>
      <c r="C831" s="835" t="s">
        <v>2212</v>
      </c>
      <c r="D831" s="863" t="s">
        <v>2213</v>
      </c>
      <c r="E831" s="835" t="s">
        <v>2575</v>
      </c>
      <c r="F831" s="863" t="s">
        <v>2576</v>
      </c>
      <c r="G831" s="835" t="s">
        <v>3726</v>
      </c>
      <c r="H831" s="835" t="s">
        <v>3727</v>
      </c>
      <c r="I831" s="849">
        <v>880.1500244140625</v>
      </c>
      <c r="J831" s="849">
        <v>2</v>
      </c>
      <c r="K831" s="850">
        <v>1760.300048828125</v>
      </c>
    </row>
    <row r="832" spans="1:11" ht="14.4" customHeight="1" x14ac:dyDescent="0.3">
      <c r="A832" s="831" t="s">
        <v>577</v>
      </c>
      <c r="B832" s="832" t="s">
        <v>578</v>
      </c>
      <c r="C832" s="835" t="s">
        <v>2212</v>
      </c>
      <c r="D832" s="863" t="s">
        <v>2213</v>
      </c>
      <c r="E832" s="835" t="s">
        <v>2575</v>
      </c>
      <c r="F832" s="863" t="s">
        <v>2576</v>
      </c>
      <c r="G832" s="835" t="s">
        <v>3728</v>
      </c>
      <c r="H832" s="835" t="s">
        <v>3729</v>
      </c>
      <c r="I832" s="849">
        <v>880.1500244140625</v>
      </c>
      <c r="J832" s="849">
        <v>1</v>
      </c>
      <c r="K832" s="850">
        <v>880.1500244140625</v>
      </c>
    </row>
    <row r="833" spans="1:11" ht="14.4" customHeight="1" x14ac:dyDescent="0.3">
      <c r="A833" s="831" t="s">
        <v>577</v>
      </c>
      <c r="B833" s="832" t="s">
        <v>578</v>
      </c>
      <c r="C833" s="835" t="s">
        <v>2212</v>
      </c>
      <c r="D833" s="863" t="s">
        <v>2213</v>
      </c>
      <c r="E833" s="835" t="s">
        <v>2575</v>
      </c>
      <c r="F833" s="863" t="s">
        <v>2576</v>
      </c>
      <c r="G833" s="835" t="s">
        <v>3730</v>
      </c>
      <c r="H833" s="835" t="s">
        <v>3731</v>
      </c>
      <c r="I833" s="849">
        <v>880.1500244140625</v>
      </c>
      <c r="J833" s="849">
        <v>1</v>
      </c>
      <c r="K833" s="850">
        <v>880.1500244140625</v>
      </c>
    </row>
    <row r="834" spans="1:11" ht="14.4" customHeight="1" x14ac:dyDescent="0.3">
      <c r="A834" s="831" t="s">
        <v>577</v>
      </c>
      <c r="B834" s="832" t="s">
        <v>578</v>
      </c>
      <c r="C834" s="835" t="s">
        <v>2212</v>
      </c>
      <c r="D834" s="863" t="s">
        <v>2213</v>
      </c>
      <c r="E834" s="835" t="s">
        <v>2575</v>
      </c>
      <c r="F834" s="863" t="s">
        <v>2576</v>
      </c>
      <c r="G834" s="835" t="s">
        <v>3732</v>
      </c>
      <c r="H834" s="835" t="s">
        <v>3733</v>
      </c>
      <c r="I834" s="849">
        <v>880.1500244140625</v>
      </c>
      <c r="J834" s="849">
        <v>1</v>
      </c>
      <c r="K834" s="850">
        <v>880.1500244140625</v>
      </c>
    </row>
    <row r="835" spans="1:11" ht="14.4" customHeight="1" x14ac:dyDescent="0.3">
      <c r="A835" s="831" t="s">
        <v>577</v>
      </c>
      <c r="B835" s="832" t="s">
        <v>578</v>
      </c>
      <c r="C835" s="835" t="s">
        <v>2212</v>
      </c>
      <c r="D835" s="863" t="s">
        <v>2213</v>
      </c>
      <c r="E835" s="835" t="s">
        <v>2575</v>
      </c>
      <c r="F835" s="863" t="s">
        <v>2576</v>
      </c>
      <c r="G835" s="835" t="s">
        <v>3734</v>
      </c>
      <c r="H835" s="835" t="s">
        <v>3735</v>
      </c>
      <c r="I835" s="849">
        <v>880.1500244140625</v>
      </c>
      <c r="J835" s="849">
        <v>2</v>
      </c>
      <c r="K835" s="850">
        <v>1760.300048828125</v>
      </c>
    </row>
    <row r="836" spans="1:11" ht="14.4" customHeight="1" x14ac:dyDescent="0.3">
      <c r="A836" s="831" t="s">
        <v>577</v>
      </c>
      <c r="B836" s="832" t="s">
        <v>578</v>
      </c>
      <c r="C836" s="835" t="s">
        <v>2212</v>
      </c>
      <c r="D836" s="863" t="s">
        <v>2213</v>
      </c>
      <c r="E836" s="835" t="s">
        <v>2575</v>
      </c>
      <c r="F836" s="863" t="s">
        <v>2576</v>
      </c>
      <c r="G836" s="835" t="s">
        <v>3736</v>
      </c>
      <c r="H836" s="835" t="s">
        <v>3737</v>
      </c>
      <c r="I836" s="849">
        <v>880.1500244140625</v>
      </c>
      <c r="J836" s="849">
        <v>1</v>
      </c>
      <c r="K836" s="850">
        <v>880.1500244140625</v>
      </c>
    </row>
    <row r="837" spans="1:11" ht="14.4" customHeight="1" x14ac:dyDescent="0.3">
      <c r="A837" s="831" t="s">
        <v>577</v>
      </c>
      <c r="B837" s="832" t="s">
        <v>578</v>
      </c>
      <c r="C837" s="835" t="s">
        <v>2212</v>
      </c>
      <c r="D837" s="863" t="s">
        <v>2213</v>
      </c>
      <c r="E837" s="835" t="s">
        <v>2575</v>
      </c>
      <c r="F837" s="863" t="s">
        <v>2576</v>
      </c>
      <c r="G837" s="835" t="s">
        <v>3738</v>
      </c>
      <c r="H837" s="835" t="s">
        <v>3739</v>
      </c>
      <c r="I837" s="849">
        <v>880.1500244140625</v>
      </c>
      <c r="J837" s="849">
        <v>1</v>
      </c>
      <c r="K837" s="850">
        <v>880.1500244140625</v>
      </c>
    </row>
    <row r="838" spans="1:11" ht="14.4" customHeight="1" x14ac:dyDescent="0.3">
      <c r="A838" s="831" t="s">
        <v>577</v>
      </c>
      <c r="B838" s="832" t="s">
        <v>578</v>
      </c>
      <c r="C838" s="835" t="s">
        <v>2212</v>
      </c>
      <c r="D838" s="863" t="s">
        <v>2213</v>
      </c>
      <c r="E838" s="835" t="s">
        <v>2575</v>
      </c>
      <c r="F838" s="863" t="s">
        <v>2576</v>
      </c>
      <c r="G838" s="835" t="s">
        <v>3740</v>
      </c>
      <c r="H838" s="835" t="s">
        <v>3741</v>
      </c>
      <c r="I838" s="849">
        <v>880.1500244140625</v>
      </c>
      <c r="J838" s="849">
        <v>1</v>
      </c>
      <c r="K838" s="850">
        <v>880.1500244140625</v>
      </c>
    </row>
    <row r="839" spans="1:11" ht="14.4" customHeight="1" x14ac:dyDescent="0.3">
      <c r="A839" s="831" t="s">
        <v>577</v>
      </c>
      <c r="B839" s="832" t="s">
        <v>578</v>
      </c>
      <c r="C839" s="835" t="s">
        <v>2212</v>
      </c>
      <c r="D839" s="863" t="s">
        <v>2213</v>
      </c>
      <c r="E839" s="835" t="s">
        <v>2575</v>
      </c>
      <c r="F839" s="863" t="s">
        <v>2576</v>
      </c>
      <c r="G839" s="835" t="s">
        <v>3742</v>
      </c>
      <c r="H839" s="835" t="s">
        <v>3743</v>
      </c>
      <c r="I839" s="849">
        <v>880.1500244140625</v>
      </c>
      <c r="J839" s="849">
        <v>1</v>
      </c>
      <c r="K839" s="850">
        <v>880.1500244140625</v>
      </c>
    </row>
    <row r="840" spans="1:11" ht="14.4" customHeight="1" x14ac:dyDescent="0.3">
      <c r="A840" s="831" t="s">
        <v>577</v>
      </c>
      <c r="B840" s="832" t="s">
        <v>578</v>
      </c>
      <c r="C840" s="835" t="s">
        <v>2212</v>
      </c>
      <c r="D840" s="863" t="s">
        <v>2213</v>
      </c>
      <c r="E840" s="835" t="s">
        <v>2575</v>
      </c>
      <c r="F840" s="863" t="s">
        <v>2576</v>
      </c>
      <c r="G840" s="835" t="s">
        <v>3744</v>
      </c>
      <c r="H840" s="835" t="s">
        <v>3745</v>
      </c>
      <c r="I840" s="849">
        <v>880.1500244140625</v>
      </c>
      <c r="J840" s="849">
        <v>1</v>
      </c>
      <c r="K840" s="850">
        <v>880.1500244140625</v>
      </c>
    </row>
    <row r="841" spans="1:11" ht="14.4" customHeight="1" x14ac:dyDescent="0.3">
      <c r="A841" s="831" t="s">
        <v>577</v>
      </c>
      <c r="B841" s="832" t="s">
        <v>578</v>
      </c>
      <c r="C841" s="835" t="s">
        <v>2212</v>
      </c>
      <c r="D841" s="863" t="s">
        <v>2213</v>
      </c>
      <c r="E841" s="835" t="s">
        <v>2575</v>
      </c>
      <c r="F841" s="863" t="s">
        <v>2576</v>
      </c>
      <c r="G841" s="835" t="s">
        <v>3746</v>
      </c>
      <c r="H841" s="835" t="s">
        <v>3747</v>
      </c>
      <c r="I841" s="849">
        <v>1066.3299560546875</v>
      </c>
      <c r="J841" s="849">
        <v>2</v>
      </c>
      <c r="K841" s="850">
        <v>2132.659912109375</v>
      </c>
    </row>
    <row r="842" spans="1:11" ht="14.4" customHeight="1" x14ac:dyDescent="0.3">
      <c r="A842" s="831" t="s">
        <v>577</v>
      </c>
      <c r="B842" s="832" t="s">
        <v>578</v>
      </c>
      <c r="C842" s="835" t="s">
        <v>2212</v>
      </c>
      <c r="D842" s="863" t="s">
        <v>2213</v>
      </c>
      <c r="E842" s="835" t="s">
        <v>2575</v>
      </c>
      <c r="F842" s="863" t="s">
        <v>2576</v>
      </c>
      <c r="G842" s="835" t="s">
        <v>3748</v>
      </c>
      <c r="H842" s="835" t="s">
        <v>3749</v>
      </c>
      <c r="I842" s="849">
        <v>1066.3299560546875</v>
      </c>
      <c r="J842" s="849">
        <v>2</v>
      </c>
      <c r="K842" s="850">
        <v>2132.64990234375</v>
      </c>
    </row>
    <row r="843" spans="1:11" ht="14.4" customHeight="1" x14ac:dyDescent="0.3">
      <c r="A843" s="831" t="s">
        <v>577</v>
      </c>
      <c r="B843" s="832" t="s">
        <v>578</v>
      </c>
      <c r="C843" s="835" t="s">
        <v>2212</v>
      </c>
      <c r="D843" s="863" t="s">
        <v>2213</v>
      </c>
      <c r="E843" s="835" t="s">
        <v>2575</v>
      </c>
      <c r="F843" s="863" t="s">
        <v>2576</v>
      </c>
      <c r="G843" s="835" t="s">
        <v>3750</v>
      </c>
      <c r="H843" s="835" t="s">
        <v>3751</v>
      </c>
      <c r="I843" s="849">
        <v>1066.3299560546875</v>
      </c>
      <c r="J843" s="849">
        <v>2</v>
      </c>
      <c r="K843" s="850">
        <v>2132.659912109375</v>
      </c>
    </row>
    <row r="844" spans="1:11" ht="14.4" customHeight="1" x14ac:dyDescent="0.3">
      <c r="A844" s="831" t="s">
        <v>577</v>
      </c>
      <c r="B844" s="832" t="s">
        <v>578</v>
      </c>
      <c r="C844" s="835" t="s">
        <v>2212</v>
      </c>
      <c r="D844" s="863" t="s">
        <v>2213</v>
      </c>
      <c r="E844" s="835" t="s">
        <v>2575</v>
      </c>
      <c r="F844" s="863" t="s">
        <v>2576</v>
      </c>
      <c r="G844" s="835" t="s">
        <v>3752</v>
      </c>
      <c r="H844" s="835" t="s">
        <v>3753</v>
      </c>
      <c r="I844" s="849">
        <v>1066.3299560546875</v>
      </c>
      <c r="J844" s="849">
        <v>2</v>
      </c>
      <c r="K844" s="850">
        <v>2132.659912109375</v>
      </c>
    </row>
    <row r="845" spans="1:11" ht="14.4" customHeight="1" x14ac:dyDescent="0.3">
      <c r="A845" s="831" t="s">
        <v>577</v>
      </c>
      <c r="B845" s="832" t="s">
        <v>578</v>
      </c>
      <c r="C845" s="835" t="s">
        <v>2212</v>
      </c>
      <c r="D845" s="863" t="s">
        <v>2213</v>
      </c>
      <c r="E845" s="835" t="s">
        <v>2575</v>
      </c>
      <c r="F845" s="863" t="s">
        <v>2576</v>
      </c>
      <c r="G845" s="835" t="s">
        <v>3754</v>
      </c>
      <c r="H845" s="835" t="s">
        <v>3755</v>
      </c>
      <c r="I845" s="849">
        <v>1066.3299560546875</v>
      </c>
      <c r="J845" s="849">
        <v>2</v>
      </c>
      <c r="K845" s="850">
        <v>2132.64990234375</v>
      </c>
    </row>
    <row r="846" spans="1:11" ht="14.4" customHeight="1" x14ac:dyDescent="0.3">
      <c r="A846" s="831" t="s">
        <v>577</v>
      </c>
      <c r="B846" s="832" t="s">
        <v>578</v>
      </c>
      <c r="C846" s="835" t="s">
        <v>2212</v>
      </c>
      <c r="D846" s="863" t="s">
        <v>2213</v>
      </c>
      <c r="E846" s="835" t="s">
        <v>2575</v>
      </c>
      <c r="F846" s="863" t="s">
        <v>2576</v>
      </c>
      <c r="G846" s="835" t="s">
        <v>3756</v>
      </c>
      <c r="H846" s="835" t="s">
        <v>3757</v>
      </c>
      <c r="I846" s="849">
        <v>1066.3299560546875</v>
      </c>
      <c r="J846" s="849">
        <v>8</v>
      </c>
      <c r="K846" s="850">
        <v>8530.609619140625</v>
      </c>
    </row>
    <row r="847" spans="1:11" ht="14.4" customHeight="1" x14ac:dyDescent="0.3">
      <c r="A847" s="831" t="s">
        <v>577</v>
      </c>
      <c r="B847" s="832" t="s">
        <v>578</v>
      </c>
      <c r="C847" s="835" t="s">
        <v>2212</v>
      </c>
      <c r="D847" s="863" t="s">
        <v>2213</v>
      </c>
      <c r="E847" s="835" t="s">
        <v>2575</v>
      </c>
      <c r="F847" s="863" t="s">
        <v>2576</v>
      </c>
      <c r="G847" s="835" t="s">
        <v>3758</v>
      </c>
      <c r="H847" s="835" t="s">
        <v>3759</v>
      </c>
      <c r="I847" s="849">
        <v>1215.461962890625</v>
      </c>
      <c r="J847" s="849">
        <v>8</v>
      </c>
      <c r="K847" s="850">
        <v>9723.69970703125</v>
      </c>
    </row>
    <row r="848" spans="1:11" ht="14.4" customHeight="1" x14ac:dyDescent="0.3">
      <c r="A848" s="831" t="s">
        <v>577</v>
      </c>
      <c r="B848" s="832" t="s">
        <v>578</v>
      </c>
      <c r="C848" s="835" t="s">
        <v>2212</v>
      </c>
      <c r="D848" s="863" t="s">
        <v>2213</v>
      </c>
      <c r="E848" s="835" t="s">
        <v>2575</v>
      </c>
      <c r="F848" s="863" t="s">
        <v>2576</v>
      </c>
      <c r="G848" s="835" t="s">
        <v>3760</v>
      </c>
      <c r="H848" s="835" t="s">
        <v>3761</v>
      </c>
      <c r="I848" s="849">
        <v>1215.4574584960937</v>
      </c>
      <c r="J848" s="849">
        <v>6</v>
      </c>
      <c r="K848" s="850">
        <v>7292.72998046875</v>
      </c>
    </row>
    <row r="849" spans="1:11" ht="14.4" customHeight="1" x14ac:dyDescent="0.3">
      <c r="A849" s="831" t="s">
        <v>577</v>
      </c>
      <c r="B849" s="832" t="s">
        <v>578</v>
      </c>
      <c r="C849" s="835" t="s">
        <v>2212</v>
      </c>
      <c r="D849" s="863" t="s">
        <v>2213</v>
      </c>
      <c r="E849" s="835" t="s">
        <v>2575</v>
      </c>
      <c r="F849" s="863" t="s">
        <v>2576</v>
      </c>
      <c r="G849" s="835" t="s">
        <v>3762</v>
      </c>
      <c r="H849" s="835" t="s">
        <v>3763</v>
      </c>
      <c r="I849" s="849">
        <v>1215.4599609375</v>
      </c>
      <c r="J849" s="849">
        <v>6</v>
      </c>
      <c r="K849" s="850">
        <v>7292.759765625</v>
      </c>
    </row>
    <row r="850" spans="1:11" ht="14.4" customHeight="1" x14ac:dyDescent="0.3">
      <c r="A850" s="831" t="s">
        <v>577</v>
      </c>
      <c r="B850" s="832" t="s">
        <v>578</v>
      </c>
      <c r="C850" s="835" t="s">
        <v>2212</v>
      </c>
      <c r="D850" s="863" t="s">
        <v>2213</v>
      </c>
      <c r="E850" s="835" t="s">
        <v>2575</v>
      </c>
      <c r="F850" s="863" t="s">
        <v>2576</v>
      </c>
      <c r="G850" s="835" t="s">
        <v>3764</v>
      </c>
      <c r="H850" s="835" t="s">
        <v>3765</v>
      </c>
      <c r="I850" s="849">
        <v>1215.4599609375</v>
      </c>
      <c r="J850" s="849">
        <v>1</v>
      </c>
      <c r="K850" s="850">
        <v>1215.4599609375</v>
      </c>
    </row>
    <row r="851" spans="1:11" ht="14.4" customHeight="1" x14ac:dyDescent="0.3">
      <c r="A851" s="831" t="s">
        <v>577</v>
      </c>
      <c r="B851" s="832" t="s">
        <v>578</v>
      </c>
      <c r="C851" s="835" t="s">
        <v>2212</v>
      </c>
      <c r="D851" s="863" t="s">
        <v>2213</v>
      </c>
      <c r="E851" s="835" t="s">
        <v>2575</v>
      </c>
      <c r="F851" s="863" t="s">
        <v>2576</v>
      </c>
      <c r="G851" s="835" t="s">
        <v>3766</v>
      </c>
      <c r="H851" s="835" t="s">
        <v>3767</v>
      </c>
      <c r="I851" s="849">
        <v>1215.469970703125</v>
      </c>
      <c r="J851" s="849">
        <v>2</v>
      </c>
      <c r="K851" s="850">
        <v>2430.93994140625</v>
      </c>
    </row>
    <row r="852" spans="1:11" ht="14.4" customHeight="1" x14ac:dyDescent="0.3">
      <c r="A852" s="831" t="s">
        <v>577</v>
      </c>
      <c r="B852" s="832" t="s">
        <v>578</v>
      </c>
      <c r="C852" s="835" t="s">
        <v>2212</v>
      </c>
      <c r="D852" s="863" t="s">
        <v>2213</v>
      </c>
      <c r="E852" s="835" t="s">
        <v>2575</v>
      </c>
      <c r="F852" s="863" t="s">
        <v>2576</v>
      </c>
      <c r="G852" s="835" t="s">
        <v>3768</v>
      </c>
      <c r="H852" s="835" t="s">
        <v>3769</v>
      </c>
      <c r="I852" s="849">
        <v>1215.4599609375</v>
      </c>
      <c r="J852" s="849">
        <v>2</v>
      </c>
      <c r="K852" s="850">
        <v>2430.919921875</v>
      </c>
    </row>
    <row r="853" spans="1:11" ht="14.4" customHeight="1" x14ac:dyDescent="0.3">
      <c r="A853" s="831" t="s">
        <v>577</v>
      </c>
      <c r="B853" s="832" t="s">
        <v>578</v>
      </c>
      <c r="C853" s="835" t="s">
        <v>2212</v>
      </c>
      <c r="D853" s="863" t="s">
        <v>2213</v>
      </c>
      <c r="E853" s="835" t="s">
        <v>2575</v>
      </c>
      <c r="F853" s="863" t="s">
        <v>2576</v>
      </c>
      <c r="G853" s="835" t="s">
        <v>3770</v>
      </c>
      <c r="H853" s="835" t="s">
        <v>3771</v>
      </c>
      <c r="I853" s="849">
        <v>1215.4599609375</v>
      </c>
      <c r="J853" s="849">
        <v>5</v>
      </c>
      <c r="K853" s="850">
        <v>6077.2998046875</v>
      </c>
    </row>
    <row r="854" spans="1:11" ht="14.4" customHeight="1" x14ac:dyDescent="0.3">
      <c r="A854" s="831" t="s">
        <v>577</v>
      </c>
      <c r="B854" s="832" t="s">
        <v>578</v>
      </c>
      <c r="C854" s="835" t="s">
        <v>2212</v>
      </c>
      <c r="D854" s="863" t="s">
        <v>2213</v>
      </c>
      <c r="E854" s="835" t="s">
        <v>2575</v>
      </c>
      <c r="F854" s="863" t="s">
        <v>2576</v>
      </c>
      <c r="G854" s="835" t="s">
        <v>3772</v>
      </c>
      <c r="H854" s="835" t="s">
        <v>3773</v>
      </c>
      <c r="I854" s="849">
        <v>1215.4599609375</v>
      </c>
      <c r="J854" s="849">
        <v>1</v>
      </c>
      <c r="K854" s="850">
        <v>1215.4599609375</v>
      </c>
    </row>
    <row r="855" spans="1:11" ht="14.4" customHeight="1" x14ac:dyDescent="0.3">
      <c r="A855" s="831" t="s">
        <v>577</v>
      </c>
      <c r="B855" s="832" t="s">
        <v>578</v>
      </c>
      <c r="C855" s="835" t="s">
        <v>2212</v>
      </c>
      <c r="D855" s="863" t="s">
        <v>2213</v>
      </c>
      <c r="E855" s="835" t="s">
        <v>2575</v>
      </c>
      <c r="F855" s="863" t="s">
        <v>2576</v>
      </c>
      <c r="G855" s="835" t="s">
        <v>3774</v>
      </c>
      <c r="H855" s="835" t="s">
        <v>3775</v>
      </c>
      <c r="I855" s="849">
        <v>1415.260009765625</v>
      </c>
      <c r="J855" s="849">
        <v>1</v>
      </c>
      <c r="K855" s="850">
        <v>1415.260009765625</v>
      </c>
    </row>
    <row r="856" spans="1:11" ht="14.4" customHeight="1" x14ac:dyDescent="0.3">
      <c r="A856" s="831" t="s">
        <v>577</v>
      </c>
      <c r="B856" s="832" t="s">
        <v>578</v>
      </c>
      <c r="C856" s="835" t="s">
        <v>2212</v>
      </c>
      <c r="D856" s="863" t="s">
        <v>2213</v>
      </c>
      <c r="E856" s="835" t="s">
        <v>2575</v>
      </c>
      <c r="F856" s="863" t="s">
        <v>2576</v>
      </c>
      <c r="G856" s="835" t="s">
        <v>3776</v>
      </c>
      <c r="H856" s="835" t="s">
        <v>3777</v>
      </c>
      <c r="I856" s="849">
        <v>1415.260009765625</v>
      </c>
      <c r="J856" s="849">
        <v>5</v>
      </c>
      <c r="K856" s="850">
        <v>7076.300048828125</v>
      </c>
    </row>
    <row r="857" spans="1:11" ht="14.4" customHeight="1" x14ac:dyDescent="0.3">
      <c r="A857" s="831" t="s">
        <v>577</v>
      </c>
      <c r="B857" s="832" t="s">
        <v>578</v>
      </c>
      <c r="C857" s="835" t="s">
        <v>2212</v>
      </c>
      <c r="D857" s="863" t="s">
        <v>2213</v>
      </c>
      <c r="E857" s="835" t="s">
        <v>2575</v>
      </c>
      <c r="F857" s="863" t="s">
        <v>2576</v>
      </c>
      <c r="G857" s="835" t="s">
        <v>3778</v>
      </c>
      <c r="H857" s="835" t="s">
        <v>3779</v>
      </c>
      <c r="I857" s="849">
        <v>1415.260009765625</v>
      </c>
      <c r="J857" s="849">
        <v>4</v>
      </c>
      <c r="K857" s="850">
        <v>5661.0400390625</v>
      </c>
    </row>
    <row r="858" spans="1:11" ht="14.4" customHeight="1" x14ac:dyDescent="0.3">
      <c r="A858" s="831" t="s">
        <v>577</v>
      </c>
      <c r="B858" s="832" t="s">
        <v>578</v>
      </c>
      <c r="C858" s="835" t="s">
        <v>2212</v>
      </c>
      <c r="D858" s="863" t="s">
        <v>2213</v>
      </c>
      <c r="E858" s="835" t="s">
        <v>2575</v>
      </c>
      <c r="F858" s="863" t="s">
        <v>2576</v>
      </c>
      <c r="G858" s="835" t="s">
        <v>3780</v>
      </c>
      <c r="H858" s="835" t="s">
        <v>3781</v>
      </c>
      <c r="I858" s="849">
        <v>1415.260009765625</v>
      </c>
      <c r="J858" s="849">
        <v>6</v>
      </c>
      <c r="K858" s="850">
        <v>8491.56005859375</v>
      </c>
    </row>
    <row r="859" spans="1:11" ht="14.4" customHeight="1" x14ac:dyDescent="0.3">
      <c r="A859" s="831" t="s">
        <v>577</v>
      </c>
      <c r="B859" s="832" t="s">
        <v>578</v>
      </c>
      <c r="C859" s="835" t="s">
        <v>2212</v>
      </c>
      <c r="D859" s="863" t="s">
        <v>2213</v>
      </c>
      <c r="E859" s="835" t="s">
        <v>2575</v>
      </c>
      <c r="F859" s="863" t="s">
        <v>2576</v>
      </c>
      <c r="G859" s="835" t="s">
        <v>3782</v>
      </c>
      <c r="H859" s="835" t="s">
        <v>3783</v>
      </c>
      <c r="I859" s="849">
        <v>1415.260009765625</v>
      </c>
      <c r="J859" s="849">
        <v>8</v>
      </c>
      <c r="K859" s="850">
        <v>11322.070068359375</v>
      </c>
    </row>
    <row r="860" spans="1:11" ht="14.4" customHeight="1" x14ac:dyDescent="0.3">
      <c r="A860" s="831" t="s">
        <v>577</v>
      </c>
      <c r="B860" s="832" t="s">
        <v>578</v>
      </c>
      <c r="C860" s="835" t="s">
        <v>2212</v>
      </c>
      <c r="D860" s="863" t="s">
        <v>2213</v>
      </c>
      <c r="E860" s="835" t="s">
        <v>2575</v>
      </c>
      <c r="F860" s="863" t="s">
        <v>2576</v>
      </c>
      <c r="G860" s="835" t="s">
        <v>3784</v>
      </c>
      <c r="H860" s="835" t="s">
        <v>3785</v>
      </c>
      <c r="I860" s="849">
        <v>1520.530029296875</v>
      </c>
      <c r="J860" s="849">
        <v>1</v>
      </c>
      <c r="K860" s="850">
        <v>1520.530029296875</v>
      </c>
    </row>
    <row r="861" spans="1:11" ht="14.4" customHeight="1" x14ac:dyDescent="0.3">
      <c r="A861" s="831" t="s">
        <v>577</v>
      </c>
      <c r="B861" s="832" t="s">
        <v>578</v>
      </c>
      <c r="C861" s="835" t="s">
        <v>2212</v>
      </c>
      <c r="D861" s="863" t="s">
        <v>2213</v>
      </c>
      <c r="E861" s="835" t="s">
        <v>2575</v>
      </c>
      <c r="F861" s="863" t="s">
        <v>2576</v>
      </c>
      <c r="G861" s="835" t="s">
        <v>3786</v>
      </c>
      <c r="H861" s="835" t="s">
        <v>3787</v>
      </c>
      <c r="I861" s="849">
        <v>880.1500244140625</v>
      </c>
      <c r="J861" s="849">
        <v>3</v>
      </c>
      <c r="K861" s="850">
        <v>2640.4500732421875</v>
      </c>
    </row>
    <row r="862" spans="1:11" ht="14.4" customHeight="1" x14ac:dyDescent="0.3">
      <c r="A862" s="831" t="s">
        <v>577</v>
      </c>
      <c r="B862" s="832" t="s">
        <v>578</v>
      </c>
      <c r="C862" s="835" t="s">
        <v>2212</v>
      </c>
      <c r="D862" s="863" t="s">
        <v>2213</v>
      </c>
      <c r="E862" s="835" t="s">
        <v>2575</v>
      </c>
      <c r="F862" s="863" t="s">
        <v>2576</v>
      </c>
      <c r="G862" s="835" t="s">
        <v>3788</v>
      </c>
      <c r="H862" s="835" t="s">
        <v>3789</v>
      </c>
      <c r="I862" s="849">
        <v>880.1500244140625</v>
      </c>
      <c r="J862" s="849">
        <v>2</v>
      </c>
      <c r="K862" s="850">
        <v>1760.300048828125</v>
      </c>
    </row>
    <row r="863" spans="1:11" ht="14.4" customHeight="1" x14ac:dyDescent="0.3">
      <c r="A863" s="831" t="s">
        <v>577</v>
      </c>
      <c r="B863" s="832" t="s">
        <v>578</v>
      </c>
      <c r="C863" s="835" t="s">
        <v>2212</v>
      </c>
      <c r="D863" s="863" t="s">
        <v>2213</v>
      </c>
      <c r="E863" s="835" t="s">
        <v>2575</v>
      </c>
      <c r="F863" s="863" t="s">
        <v>2576</v>
      </c>
      <c r="G863" s="835" t="s">
        <v>3790</v>
      </c>
      <c r="H863" s="835" t="s">
        <v>3791</v>
      </c>
      <c r="I863" s="849">
        <v>880.1500244140625</v>
      </c>
      <c r="J863" s="849">
        <v>2</v>
      </c>
      <c r="K863" s="850">
        <v>1760.300048828125</v>
      </c>
    </row>
    <row r="864" spans="1:11" ht="14.4" customHeight="1" x14ac:dyDescent="0.3">
      <c r="A864" s="831" t="s">
        <v>577</v>
      </c>
      <c r="B864" s="832" t="s">
        <v>578</v>
      </c>
      <c r="C864" s="835" t="s">
        <v>2212</v>
      </c>
      <c r="D864" s="863" t="s">
        <v>2213</v>
      </c>
      <c r="E864" s="835" t="s">
        <v>2575</v>
      </c>
      <c r="F864" s="863" t="s">
        <v>2576</v>
      </c>
      <c r="G864" s="835" t="s">
        <v>3792</v>
      </c>
      <c r="H864" s="835" t="s">
        <v>3793</v>
      </c>
      <c r="I864" s="849">
        <v>880.1500244140625</v>
      </c>
      <c r="J864" s="849">
        <v>2</v>
      </c>
      <c r="K864" s="850">
        <v>1760.300048828125</v>
      </c>
    </row>
    <row r="865" spans="1:11" ht="14.4" customHeight="1" x14ac:dyDescent="0.3">
      <c r="A865" s="831" t="s">
        <v>577</v>
      </c>
      <c r="B865" s="832" t="s">
        <v>578</v>
      </c>
      <c r="C865" s="835" t="s">
        <v>2212</v>
      </c>
      <c r="D865" s="863" t="s">
        <v>2213</v>
      </c>
      <c r="E865" s="835" t="s">
        <v>2575</v>
      </c>
      <c r="F865" s="863" t="s">
        <v>2576</v>
      </c>
      <c r="G865" s="835" t="s">
        <v>3794</v>
      </c>
      <c r="H865" s="835" t="s">
        <v>3795</v>
      </c>
      <c r="I865" s="849">
        <v>880.1500244140625</v>
      </c>
      <c r="J865" s="849">
        <v>1</v>
      </c>
      <c r="K865" s="850">
        <v>880.1500244140625</v>
      </c>
    </row>
    <row r="866" spans="1:11" ht="14.4" customHeight="1" x14ac:dyDescent="0.3">
      <c r="A866" s="831" t="s">
        <v>577</v>
      </c>
      <c r="B866" s="832" t="s">
        <v>578</v>
      </c>
      <c r="C866" s="835" t="s">
        <v>2212</v>
      </c>
      <c r="D866" s="863" t="s">
        <v>2213</v>
      </c>
      <c r="E866" s="835" t="s">
        <v>2575</v>
      </c>
      <c r="F866" s="863" t="s">
        <v>2576</v>
      </c>
      <c r="G866" s="835" t="s">
        <v>3796</v>
      </c>
      <c r="H866" s="835" t="s">
        <v>3797</v>
      </c>
      <c r="I866" s="849">
        <v>939.989990234375</v>
      </c>
      <c r="J866" s="849">
        <v>1</v>
      </c>
      <c r="K866" s="850">
        <v>939.989990234375</v>
      </c>
    </row>
    <row r="867" spans="1:11" ht="14.4" customHeight="1" x14ac:dyDescent="0.3">
      <c r="A867" s="831" t="s">
        <v>577</v>
      </c>
      <c r="B867" s="832" t="s">
        <v>578</v>
      </c>
      <c r="C867" s="835" t="s">
        <v>2212</v>
      </c>
      <c r="D867" s="863" t="s">
        <v>2213</v>
      </c>
      <c r="E867" s="835" t="s">
        <v>2575</v>
      </c>
      <c r="F867" s="863" t="s">
        <v>2576</v>
      </c>
      <c r="G867" s="835" t="s">
        <v>3798</v>
      </c>
      <c r="H867" s="835" t="s">
        <v>3799</v>
      </c>
      <c r="I867" s="849">
        <v>1008.8099975585937</v>
      </c>
      <c r="J867" s="849">
        <v>1</v>
      </c>
      <c r="K867" s="850">
        <v>1008.8099975585937</v>
      </c>
    </row>
    <row r="868" spans="1:11" ht="14.4" customHeight="1" x14ac:dyDescent="0.3">
      <c r="A868" s="831" t="s">
        <v>577</v>
      </c>
      <c r="B868" s="832" t="s">
        <v>578</v>
      </c>
      <c r="C868" s="835" t="s">
        <v>2212</v>
      </c>
      <c r="D868" s="863" t="s">
        <v>2213</v>
      </c>
      <c r="E868" s="835" t="s">
        <v>2575</v>
      </c>
      <c r="F868" s="863" t="s">
        <v>2576</v>
      </c>
      <c r="G868" s="835" t="s">
        <v>3800</v>
      </c>
      <c r="H868" s="835" t="s">
        <v>3801</v>
      </c>
      <c r="I868" s="849">
        <v>1008.8200073242187</v>
      </c>
      <c r="J868" s="849">
        <v>2</v>
      </c>
      <c r="K868" s="850">
        <v>2017.6300048828125</v>
      </c>
    </row>
    <row r="869" spans="1:11" ht="14.4" customHeight="1" x14ac:dyDescent="0.3">
      <c r="A869" s="831" t="s">
        <v>577</v>
      </c>
      <c r="B869" s="832" t="s">
        <v>578</v>
      </c>
      <c r="C869" s="835" t="s">
        <v>2212</v>
      </c>
      <c r="D869" s="863" t="s">
        <v>2213</v>
      </c>
      <c r="E869" s="835" t="s">
        <v>2575</v>
      </c>
      <c r="F869" s="863" t="s">
        <v>2576</v>
      </c>
      <c r="G869" s="835" t="s">
        <v>3802</v>
      </c>
      <c r="H869" s="835" t="s">
        <v>3803</v>
      </c>
      <c r="I869" s="849">
        <v>1066.8299560546875</v>
      </c>
      <c r="J869" s="849">
        <v>1</v>
      </c>
      <c r="K869" s="850">
        <v>1066.8299560546875</v>
      </c>
    </row>
    <row r="870" spans="1:11" ht="14.4" customHeight="1" x14ac:dyDescent="0.3">
      <c r="A870" s="831" t="s">
        <v>577</v>
      </c>
      <c r="B870" s="832" t="s">
        <v>578</v>
      </c>
      <c r="C870" s="835" t="s">
        <v>2212</v>
      </c>
      <c r="D870" s="863" t="s">
        <v>2213</v>
      </c>
      <c r="E870" s="835" t="s">
        <v>2575</v>
      </c>
      <c r="F870" s="863" t="s">
        <v>2576</v>
      </c>
      <c r="G870" s="835" t="s">
        <v>3804</v>
      </c>
      <c r="H870" s="835" t="s">
        <v>3805</v>
      </c>
      <c r="I870" s="849">
        <v>1066.8299560546875</v>
      </c>
      <c r="J870" s="849">
        <v>1</v>
      </c>
      <c r="K870" s="850">
        <v>1066.8299560546875</v>
      </c>
    </row>
    <row r="871" spans="1:11" ht="14.4" customHeight="1" x14ac:dyDescent="0.3">
      <c r="A871" s="831" t="s">
        <v>577</v>
      </c>
      <c r="B871" s="832" t="s">
        <v>578</v>
      </c>
      <c r="C871" s="835" t="s">
        <v>2212</v>
      </c>
      <c r="D871" s="863" t="s">
        <v>2213</v>
      </c>
      <c r="E871" s="835" t="s">
        <v>2575</v>
      </c>
      <c r="F871" s="863" t="s">
        <v>2576</v>
      </c>
      <c r="G871" s="835" t="s">
        <v>3806</v>
      </c>
      <c r="H871" s="835" t="s">
        <v>3807</v>
      </c>
      <c r="I871" s="849">
        <v>1175.969970703125</v>
      </c>
      <c r="J871" s="849">
        <v>1</v>
      </c>
      <c r="K871" s="850">
        <v>1175.969970703125</v>
      </c>
    </row>
    <row r="872" spans="1:11" ht="14.4" customHeight="1" x14ac:dyDescent="0.3">
      <c r="A872" s="831" t="s">
        <v>577</v>
      </c>
      <c r="B872" s="832" t="s">
        <v>578</v>
      </c>
      <c r="C872" s="835" t="s">
        <v>2212</v>
      </c>
      <c r="D872" s="863" t="s">
        <v>2213</v>
      </c>
      <c r="E872" s="835" t="s">
        <v>2575</v>
      </c>
      <c r="F872" s="863" t="s">
        <v>2576</v>
      </c>
      <c r="G872" s="835" t="s">
        <v>3808</v>
      </c>
      <c r="H872" s="835" t="s">
        <v>3809</v>
      </c>
      <c r="I872" s="849">
        <v>1175.969970703125</v>
      </c>
      <c r="J872" s="849">
        <v>1</v>
      </c>
      <c r="K872" s="850">
        <v>1175.969970703125</v>
      </c>
    </row>
    <row r="873" spans="1:11" ht="14.4" customHeight="1" x14ac:dyDescent="0.3">
      <c r="A873" s="831" t="s">
        <v>577</v>
      </c>
      <c r="B873" s="832" t="s">
        <v>578</v>
      </c>
      <c r="C873" s="835" t="s">
        <v>2212</v>
      </c>
      <c r="D873" s="863" t="s">
        <v>2213</v>
      </c>
      <c r="E873" s="835" t="s">
        <v>2575</v>
      </c>
      <c r="F873" s="863" t="s">
        <v>2576</v>
      </c>
      <c r="G873" s="835" t="s">
        <v>3810</v>
      </c>
      <c r="H873" s="835" t="s">
        <v>3811</v>
      </c>
      <c r="I873" s="849">
        <v>1175.969970703125</v>
      </c>
      <c r="J873" s="849">
        <v>1</v>
      </c>
      <c r="K873" s="850">
        <v>1175.969970703125</v>
      </c>
    </row>
    <row r="874" spans="1:11" ht="14.4" customHeight="1" x14ac:dyDescent="0.3">
      <c r="A874" s="831" t="s">
        <v>577</v>
      </c>
      <c r="B874" s="832" t="s">
        <v>578</v>
      </c>
      <c r="C874" s="835" t="s">
        <v>2212</v>
      </c>
      <c r="D874" s="863" t="s">
        <v>2213</v>
      </c>
      <c r="E874" s="835" t="s">
        <v>2575</v>
      </c>
      <c r="F874" s="863" t="s">
        <v>2576</v>
      </c>
      <c r="G874" s="835" t="s">
        <v>3812</v>
      </c>
      <c r="H874" s="835" t="s">
        <v>3813</v>
      </c>
      <c r="I874" s="849">
        <v>1175.969970703125</v>
      </c>
      <c r="J874" s="849">
        <v>3</v>
      </c>
      <c r="K874" s="850">
        <v>3527.89990234375</v>
      </c>
    </row>
    <row r="875" spans="1:11" ht="14.4" customHeight="1" x14ac:dyDescent="0.3">
      <c r="A875" s="831" t="s">
        <v>577</v>
      </c>
      <c r="B875" s="832" t="s">
        <v>578</v>
      </c>
      <c r="C875" s="835" t="s">
        <v>2212</v>
      </c>
      <c r="D875" s="863" t="s">
        <v>2213</v>
      </c>
      <c r="E875" s="835" t="s">
        <v>2575</v>
      </c>
      <c r="F875" s="863" t="s">
        <v>2576</v>
      </c>
      <c r="G875" s="835" t="s">
        <v>3814</v>
      </c>
      <c r="H875" s="835" t="s">
        <v>3815</v>
      </c>
      <c r="I875" s="849">
        <v>1175.969970703125</v>
      </c>
      <c r="J875" s="849">
        <v>4</v>
      </c>
      <c r="K875" s="850">
        <v>4703.869873046875</v>
      </c>
    </row>
    <row r="876" spans="1:11" ht="14.4" customHeight="1" x14ac:dyDescent="0.3">
      <c r="A876" s="831" t="s">
        <v>577</v>
      </c>
      <c r="B876" s="832" t="s">
        <v>578</v>
      </c>
      <c r="C876" s="835" t="s">
        <v>2212</v>
      </c>
      <c r="D876" s="863" t="s">
        <v>2213</v>
      </c>
      <c r="E876" s="835" t="s">
        <v>2575</v>
      </c>
      <c r="F876" s="863" t="s">
        <v>2576</v>
      </c>
      <c r="G876" s="835" t="s">
        <v>3816</v>
      </c>
      <c r="H876" s="835" t="s">
        <v>3817</v>
      </c>
      <c r="I876" s="849">
        <v>1175.969970703125</v>
      </c>
      <c r="J876" s="849">
        <v>2</v>
      </c>
      <c r="K876" s="850">
        <v>2351.929931640625</v>
      </c>
    </row>
    <row r="877" spans="1:11" ht="14.4" customHeight="1" x14ac:dyDescent="0.3">
      <c r="A877" s="831" t="s">
        <v>577</v>
      </c>
      <c r="B877" s="832" t="s">
        <v>578</v>
      </c>
      <c r="C877" s="835" t="s">
        <v>2212</v>
      </c>
      <c r="D877" s="863" t="s">
        <v>2213</v>
      </c>
      <c r="E877" s="835" t="s">
        <v>2575</v>
      </c>
      <c r="F877" s="863" t="s">
        <v>2576</v>
      </c>
      <c r="G877" s="835" t="s">
        <v>3818</v>
      </c>
      <c r="H877" s="835" t="s">
        <v>3819</v>
      </c>
      <c r="I877" s="849">
        <v>884.05165608723962</v>
      </c>
      <c r="J877" s="849">
        <v>9</v>
      </c>
      <c r="K877" s="850">
        <v>7956.4698486328125</v>
      </c>
    </row>
    <row r="878" spans="1:11" ht="14.4" customHeight="1" x14ac:dyDescent="0.3">
      <c r="A878" s="831" t="s">
        <v>577</v>
      </c>
      <c r="B878" s="832" t="s">
        <v>578</v>
      </c>
      <c r="C878" s="835" t="s">
        <v>2212</v>
      </c>
      <c r="D878" s="863" t="s">
        <v>2213</v>
      </c>
      <c r="E878" s="835" t="s">
        <v>2575</v>
      </c>
      <c r="F878" s="863" t="s">
        <v>2576</v>
      </c>
      <c r="G878" s="835" t="s">
        <v>3820</v>
      </c>
      <c r="H878" s="835" t="s">
        <v>3821</v>
      </c>
      <c r="I878" s="849">
        <v>884.04998779296875</v>
      </c>
      <c r="J878" s="849">
        <v>15</v>
      </c>
      <c r="K878" s="850">
        <v>13260.749755859375</v>
      </c>
    </row>
    <row r="879" spans="1:11" ht="14.4" customHeight="1" x14ac:dyDescent="0.3">
      <c r="A879" s="831" t="s">
        <v>577</v>
      </c>
      <c r="B879" s="832" t="s">
        <v>578</v>
      </c>
      <c r="C879" s="835" t="s">
        <v>2212</v>
      </c>
      <c r="D879" s="863" t="s">
        <v>2213</v>
      </c>
      <c r="E879" s="835" t="s">
        <v>2575</v>
      </c>
      <c r="F879" s="863" t="s">
        <v>2576</v>
      </c>
      <c r="G879" s="835" t="s">
        <v>3822</v>
      </c>
      <c r="H879" s="835" t="s">
        <v>3823</v>
      </c>
      <c r="I879" s="849">
        <v>884.05141775948664</v>
      </c>
      <c r="J879" s="849">
        <v>15</v>
      </c>
      <c r="K879" s="850">
        <v>13260.759765625</v>
      </c>
    </row>
    <row r="880" spans="1:11" ht="14.4" customHeight="1" x14ac:dyDescent="0.3">
      <c r="A880" s="831" t="s">
        <v>577</v>
      </c>
      <c r="B880" s="832" t="s">
        <v>578</v>
      </c>
      <c r="C880" s="835" t="s">
        <v>2212</v>
      </c>
      <c r="D880" s="863" t="s">
        <v>2213</v>
      </c>
      <c r="E880" s="835" t="s">
        <v>2575</v>
      </c>
      <c r="F880" s="863" t="s">
        <v>2576</v>
      </c>
      <c r="G880" s="835" t="s">
        <v>3824</v>
      </c>
      <c r="H880" s="835" t="s">
        <v>3825</v>
      </c>
      <c r="I880" s="849">
        <v>884.05374145507812</v>
      </c>
      <c r="J880" s="849">
        <v>13</v>
      </c>
      <c r="K880" s="850">
        <v>11492.729858398438</v>
      </c>
    </row>
    <row r="881" spans="1:11" ht="14.4" customHeight="1" x14ac:dyDescent="0.3">
      <c r="A881" s="831" t="s">
        <v>577</v>
      </c>
      <c r="B881" s="832" t="s">
        <v>578</v>
      </c>
      <c r="C881" s="835" t="s">
        <v>2212</v>
      </c>
      <c r="D881" s="863" t="s">
        <v>2213</v>
      </c>
      <c r="E881" s="835" t="s">
        <v>2575</v>
      </c>
      <c r="F881" s="863" t="s">
        <v>2576</v>
      </c>
      <c r="G881" s="835" t="s">
        <v>3826</v>
      </c>
      <c r="H881" s="835" t="s">
        <v>3827</v>
      </c>
      <c r="I881" s="849">
        <v>884.04998779296875</v>
      </c>
      <c r="J881" s="849">
        <v>7</v>
      </c>
      <c r="K881" s="850">
        <v>6188.33984375</v>
      </c>
    </row>
    <row r="882" spans="1:11" ht="14.4" customHeight="1" x14ac:dyDescent="0.3">
      <c r="A882" s="831" t="s">
        <v>577</v>
      </c>
      <c r="B882" s="832" t="s">
        <v>578</v>
      </c>
      <c r="C882" s="835" t="s">
        <v>2212</v>
      </c>
      <c r="D882" s="863" t="s">
        <v>2213</v>
      </c>
      <c r="E882" s="835" t="s">
        <v>2575</v>
      </c>
      <c r="F882" s="863" t="s">
        <v>2576</v>
      </c>
      <c r="G882" s="835" t="s">
        <v>3828</v>
      </c>
      <c r="H882" s="835" t="s">
        <v>3829</v>
      </c>
      <c r="I882" s="849">
        <v>939.6199951171875</v>
      </c>
      <c r="J882" s="849">
        <v>5</v>
      </c>
      <c r="K882" s="850">
        <v>4698.10009765625</v>
      </c>
    </row>
    <row r="883" spans="1:11" ht="14.4" customHeight="1" x14ac:dyDescent="0.3">
      <c r="A883" s="831" t="s">
        <v>577</v>
      </c>
      <c r="B883" s="832" t="s">
        <v>578</v>
      </c>
      <c r="C883" s="835" t="s">
        <v>2212</v>
      </c>
      <c r="D883" s="863" t="s">
        <v>2213</v>
      </c>
      <c r="E883" s="835" t="s">
        <v>2575</v>
      </c>
      <c r="F883" s="863" t="s">
        <v>2576</v>
      </c>
      <c r="G883" s="835" t="s">
        <v>3830</v>
      </c>
      <c r="H883" s="835" t="s">
        <v>3831</v>
      </c>
      <c r="I883" s="849">
        <v>939.6199951171875</v>
      </c>
      <c r="J883" s="849">
        <v>11</v>
      </c>
      <c r="K883" s="850">
        <v>10335.809936523437</v>
      </c>
    </row>
    <row r="884" spans="1:11" ht="14.4" customHeight="1" x14ac:dyDescent="0.3">
      <c r="A884" s="831" t="s">
        <v>577</v>
      </c>
      <c r="B884" s="832" t="s">
        <v>578</v>
      </c>
      <c r="C884" s="835" t="s">
        <v>2212</v>
      </c>
      <c r="D884" s="863" t="s">
        <v>2213</v>
      </c>
      <c r="E884" s="835" t="s">
        <v>2575</v>
      </c>
      <c r="F884" s="863" t="s">
        <v>2576</v>
      </c>
      <c r="G884" s="835" t="s">
        <v>3832</v>
      </c>
      <c r="H884" s="835" t="s">
        <v>3833</v>
      </c>
      <c r="I884" s="849">
        <v>939.625</v>
      </c>
      <c r="J884" s="849">
        <v>14</v>
      </c>
      <c r="K884" s="850">
        <v>13154.759887695313</v>
      </c>
    </row>
    <row r="885" spans="1:11" ht="14.4" customHeight="1" x14ac:dyDescent="0.3">
      <c r="A885" s="831" t="s">
        <v>577</v>
      </c>
      <c r="B885" s="832" t="s">
        <v>578</v>
      </c>
      <c r="C885" s="835" t="s">
        <v>2212</v>
      </c>
      <c r="D885" s="863" t="s">
        <v>2213</v>
      </c>
      <c r="E885" s="835" t="s">
        <v>2575</v>
      </c>
      <c r="F885" s="863" t="s">
        <v>2576</v>
      </c>
      <c r="G885" s="835" t="s">
        <v>3834</v>
      </c>
      <c r="H885" s="835" t="s">
        <v>3835</v>
      </c>
      <c r="I885" s="849">
        <v>939.6199951171875</v>
      </c>
      <c r="J885" s="849">
        <v>11</v>
      </c>
      <c r="K885" s="850">
        <v>10335.819946289062</v>
      </c>
    </row>
    <row r="886" spans="1:11" ht="14.4" customHeight="1" x14ac:dyDescent="0.3">
      <c r="A886" s="831" t="s">
        <v>577</v>
      </c>
      <c r="B886" s="832" t="s">
        <v>578</v>
      </c>
      <c r="C886" s="835" t="s">
        <v>2212</v>
      </c>
      <c r="D886" s="863" t="s">
        <v>2213</v>
      </c>
      <c r="E886" s="835" t="s">
        <v>2575</v>
      </c>
      <c r="F886" s="863" t="s">
        <v>2576</v>
      </c>
      <c r="G886" s="835" t="s">
        <v>3836</v>
      </c>
      <c r="H886" s="835" t="s">
        <v>3837</v>
      </c>
      <c r="I886" s="849">
        <v>939.62333170572913</v>
      </c>
      <c r="J886" s="849">
        <v>14</v>
      </c>
      <c r="K886" s="850">
        <v>13154.7099609375</v>
      </c>
    </row>
    <row r="887" spans="1:11" ht="14.4" customHeight="1" x14ac:dyDescent="0.3">
      <c r="A887" s="831" t="s">
        <v>577</v>
      </c>
      <c r="B887" s="832" t="s">
        <v>578</v>
      </c>
      <c r="C887" s="835" t="s">
        <v>2212</v>
      </c>
      <c r="D887" s="863" t="s">
        <v>2213</v>
      </c>
      <c r="E887" s="835" t="s">
        <v>2575</v>
      </c>
      <c r="F887" s="863" t="s">
        <v>2576</v>
      </c>
      <c r="G887" s="835" t="s">
        <v>3838</v>
      </c>
      <c r="H887" s="835" t="s">
        <v>3839</v>
      </c>
      <c r="I887" s="849">
        <v>1008.8144463433159</v>
      </c>
      <c r="J887" s="849">
        <v>18</v>
      </c>
      <c r="K887" s="850">
        <v>18158.659973144531</v>
      </c>
    </row>
    <row r="888" spans="1:11" ht="14.4" customHeight="1" x14ac:dyDescent="0.3">
      <c r="A888" s="831" t="s">
        <v>577</v>
      </c>
      <c r="B888" s="832" t="s">
        <v>578</v>
      </c>
      <c r="C888" s="835" t="s">
        <v>2212</v>
      </c>
      <c r="D888" s="863" t="s">
        <v>2213</v>
      </c>
      <c r="E888" s="835" t="s">
        <v>2575</v>
      </c>
      <c r="F888" s="863" t="s">
        <v>2576</v>
      </c>
      <c r="G888" s="835" t="s">
        <v>3840</v>
      </c>
      <c r="H888" s="835" t="s">
        <v>3841</v>
      </c>
      <c r="I888" s="849">
        <v>1008.8119995117188</v>
      </c>
      <c r="J888" s="849">
        <v>17</v>
      </c>
      <c r="K888" s="850">
        <v>17149.799987792969</v>
      </c>
    </row>
    <row r="889" spans="1:11" ht="14.4" customHeight="1" x14ac:dyDescent="0.3">
      <c r="A889" s="831" t="s">
        <v>577</v>
      </c>
      <c r="B889" s="832" t="s">
        <v>578</v>
      </c>
      <c r="C889" s="835" t="s">
        <v>2212</v>
      </c>
      <c r="D889" s="863" t="s">
        <v>2213</v>
      </c>
      <c r="E889" s="835" t="s">
        <v>2575</v>
      </c>
      <c r="F889" s="863" t="s">
        <v>2576</v>
      </c>
      <c r="G889" s="835" t="s">
        <v>3842</v>
      </c>
      <c r="H889" s="835" t="s">
        <v>3843</v>
      </c>
      <c r="I889" s="849">
        <v>1008.8113321940104</v>
      </c>
      <c r="J889" s="849">
        <v>23</v>
      </c>
      <c r="K889" s="850">
        <v>23202.649780273438</v>
      </c>
    </row>
    <row r="890" spans="1:11" ht="14.4" customHeight="1" x14ac:dyDescent="0.3">
      <c r="A890" s="831" t="s">
        <v>577</v>
      </c>
      <c r="B890" s="832" t="s">
        <v>578</v>
      </c>
      <c r="C890" s="835" t="s">
        <v>2212</v>
      </c>
      <c r="D890" s="863" t="s">
        <v>2213</v>
      </c>
      <c r="E890" s="835" t="s">
        <v>2575</v>
      </c>
      <c r="F890" s="863" t="s">
        <v>2576</v>
      </c>
      <c r="G890" s="835" t="s">
        <v>3844</v>
      </c>
      <c r="H890" s="835" t="s">
        <v>3845</v>
      </c>
      <c r="I890" s="849">
        <v>1008.8122219509548</v>
      </c>
      <c r="J890" s="849">
        <v>19</v>
      </c>
      <c r="K890" s="850">
        <v>19167.419738769531</v>
      </c>
    </row>
    <row r="891" spans="1:11" ht="14.4" customHeight="1" x14ac:dyDescent="0.3">
      <c r="A891" s="831" t="s">
        <v>577</v>
      </c>
      <c r="B891" s="832" t="s">
        <v>578</v>
      </c>
      <c r="C891" s="835" t="s">
        <v>2212</v>
      </c>
      <c r="D891" s="863" t="s">
        <v>2213</v>
      </c>
      <c r="E891" s="835" t="s">
        <v>2575</v>
      </c>
      <c r="F891" s="863" t="s">
        <v>2576</v>
      </c>
      <c r="G891" s="835" t="s">
        <v>3846</v>
      </c>
      <c r="H891" s="835" t="s">
        <v>3847</v>
      </c>
      <c r="I891" s="849">
        <v>1066.3279541015625</v>
      </c>
      <c r="J891" s="849">
        <v>20</v>
      </c>
      <c r="K891" s="850">
        <v>21326.539428710938</v>
      </c>
    </row>
    <row r="892" spans="1:11" ht="14.4" customHeight="1" x14ac:dyDescent="0.3">
      <c r="A892" s="831" t="s">
        <v>577</v>
      </c>
      <c r="B892" s="832" t="s">
        <v>578</v>
      </c>
      <c r="C892" s="835" t="s">
        <v>2212</v>
      </c>
      <c r="D892" s="863" t="s">
        <v>2213</v>
      </c>
      <c r="E892" s="835" t="s">
        <v>2575</v>
      </c>
      <c r="F892" s="863" t="s">
        <v>2576</v>
      </c>
      <c r="G892" s="835" t="s">
        <v>3848</v>
      </c>
      <c r="H892" s="835" t="s">
        <v>3849</v>
      </c>
      <c r="I892" s="849">
        <v>1066.3281896254596</v>
      </c>
      <c r="J892" s="849">
        <v>32</v>
      </c>
      <c r="K892" s="850">
        <v>34122.438842773438</v>
      </c>
    </row>
    <row r="893" spans="1:11" ht="14.4" customHeight="1" x14ac:dyDescent="0.3">
      <c r="A893" s="831" t="s">
        <v>577</v>
      </c>
      <c r="B893" s="832" t="s">
        <v>578</v>
      </c>
      <c r="C893" s="835" t="s">
        <v>2212</v>
      </c>
      <c r="D893" s="863" t="s">
        <v>2213</v>
      </c>
      <c r="E893" s="835" t="s">
        <v>2575</v>
      </c>
      <c r="F893" s="863" t="s">
        <v>2576</v>
      </c>
      <c r="G893" s="835" t="s">
        <v>3850</v>
      </c>
      <c r="H893" s="835" t="s">
        <v>3851</v>
      </c>
      <c r="I893" s="849">
        <v>1066.3299560546875</v>
      </c>
      <c r="J893" s="849">
        <v>6</v>
      </c>
      <c r="K893" s="850">
        <v>6397.9697265625</v>
      </c>
    </row>
    <row r="894" spans="1:11" ht="14.4" customHeight="1" x14ac:dyDescent="0.3">
      <c r="A894" s="831" t="s">
        <v>577</v>
      </c>
      <c r="B894" s="832" t="s">
        <v>578</v>
      </c>
      <c r="C894" s="835" t="s">
        <v>2212</v>
      </c>
      <c r="D894" s="863" t="s">
        <v>2213</v>
      </c>
      <c r="E894" s="835" t="s">
        <v>2575</v>
      </c>
      <c r="F894" s="863" t="s">
        <v>2576</v>
      </c>
      <c r="G894" s="835" t="s">
        <v>3852</v>
      </c>
      <c r="H894" s="835" t="s">
        <v>3853</v>
      </c>
      <c r="I894" s="849">
        <v>1066.3299560546875</v>
      </c>
      <c r="J894" s="849">
        <v>15</v>
      </c>
      <c r="K894" s="850">
        <v>15994.949462890625</v>
      </c>
    </row>
    <row r="895" spans="1:11" ht="14.4" customHeight="1" x14ac:dyDescent="0.3">
      <c r="A895" s="831" t="s">
        <v>577</v>
      </c>
      <c r="B895" s="832" t="s">
        <v>578</v>
      </c>
      <c r="C895" s="835" t="s">
        <v>2212</v>
      </c>
      <c r="D895" s="863" t="s">
        <v>2213</v>
      </c>
      <c r="E895" s="835" t="s">
        <v>2575</v>
      </c>
      <c r="F895" s="863" t="s">
        <v>2576</v>
      </c>
      <c r="G895" s="835" t="s">
        <v>3854</v>
      </c>
      <c r="H895" s="835" t="s">
        <v>3855</v>
      </c>
      <c r="I895" s="849">
        <v>1176.4599609375</v>
      </c>
      <c r="J895" s="849">
        <v>3</v>
      </c>
      <c r="K895" s="850">
        <v>3529.3798828125</v>
      </c>
    </row>
    <row r="896" spans="1:11" ht="14.4" customHeight="1" x14ac:dyDescent="0.3">
      <c r="A896" s="831" t="s">
        <v>577</v>
      </c>
      <c r="B896" s="832" t="s">
        <v>578</v>
      </c>
      <c r="C896" s="835" t="s">
        <v>2212</v>
      </c>
      <c r="D896" s="863" t="s">
        <v>2213</v>
      </c>
      <c r="E896" s="835" t="s">
        <v>2575</v>
      </c>
      <c r="F896" s="863" t="s">
        <v>2576</v>
      </c>
      <c r="G896" s="835" t="s">
        <v>3856</v>
      </c>
      <c r="H896" s="835" t="s">
        <v>3857</v>
      </c>
      <c r="I896" s="849">
        <v>1176.4599609375</v>
      </c>
      <c r="J896" s="849">
        <v>7</v>
      </c>
      <c r="K896" s="850">
        <v>8235.2197265625</v>
      </c>
    </row>
    <row r="897" spans="1:11" ht="14.4" customHeight="1" x14ac:dyDescent="0.3">
      <c r="A897" s="831" t="s">
        <v>577</v>
      </c>
      <c r="B897" s="832" t="s">
        <v>578</v>
      </c>
      <c r="C897" s="835" t="s">
        <v>2212</v>
      </c>
      <c r="D897" s="863" t="s">
        <v>2213</v>
      </c>
      <c r="E897" s="835" t="s">
        <v>2575</v>
      </c>
      <c r="F897" s="863" t="s">
        <v>2576</v>
      </c>
      <c r="G897" s="835" t="s">
        <v>3858</v>
      </c>
      <c r="H897" s="835" t="s">
        <v>3859</v>
      </c>
      <c r="I897" s="849">
        <v>1176.451639811198</v>
      </c>
      <c r="J897" s="849">
        <v>11</v>
      </c>
      <c r="K897" s="850">
        <v>12940.919921875</v>
      </c>
    </row>
    <row r="898" spans="1:11" ht="14.4" customHeight="1" x14ac:dyDescent="0.3">
      <c r="A898" s="831" t="s">
        <v>577</v>
      </c>
      <c r="B898" s="832" t="s">
        <v>578</v>
      </c>
      <c r="C898" s="835" t="s">
        <v>2212</v>
      </c>
      <c r="D898" s="863" t="s">
        <v>2213</v>
      </c>
      <c r="E898" s="835" t="s">
        <v>2575</v>
      </c>
      <c r="F898" s="863" t="s">
        <v>2576</v>
      </c>
      <c r="G898" s="835" t="s">
        <v>3860</v>
      </c>
      <c r="H898" s="835" t="s">
        <v>3861</v>
      </c>
      <c r="I898" s="849">
        <v>727.3800048828125</v>
      </c>
      <c r="J898" s="849">
        <v>2</v>
      </c>
      <c r="K898" s="850">
        <v>1454.760009765625</v>
      </c>
    </row>
    <row r="899" spans="1:11" ht="14.4" customHeight="1" x14ac:dyDescent="0.3">
      <c r="A899" s="831" t="s">
        <v>577</v>
      </c>
      <c r="B899" s="832" t="s">
        <v>578</v>
      </c>
      <c r="C899" s="835" t="s">
        <v>2212</v>
      </c>
      <c r="D899" s="863" t="s">
        <v>2213</v>
      </c>
      <c r="E899" s="835" t="s">
        <v>2575</v>
      </c>
      <c r="F899" s="863" t="s">
        <v>2576</v>
      </c>
      <c r="G899" s="835" t="s">
        <v>3862</v>
      </c>
      <c r="H899" s="835" t="s">
        <v>3863</v>
      </c>
      <c r="I899" s="849">
        <v>727.3800048828125</v>
      </c>
      <c r="J899" s="849">
        <v>5</v>
      </c>
      <c r="K899" s="850">
        <v>3636.8800048828125</v>
      </c>
    </row>
    <row r="900" spans="1:11" ht="14.4" customHeight="1" x14ac:dyDescent="0.3">
      <c r="A900" s="831" t="s">
        <v>577</v>
      </c>
      <c r="B900" s="832" t="s">
        <v>578</v>
      </c>
      <c r="C900" s="835" t="s">
        <v>2212</v>
      </c>
      <c r="D900" s="863" t="s">
        <v>2213</v>
      </c>
      <c r="E900" s="835" t="s">
        <v>2575</v>
      </c>
      <c r="F900" s="863" t="s">
        <v>2576</v>
      </c>
      <c r="G900" s="835" t="s">
        <v>3864</v>
      </c>
      <c r="H900" s="835" t="s">
        <v>3865</v>
      </c>
      <c r="I900" s="849">
        <v>1106.300048828125</v>
      </c>
      <c r="J900" s="849">
        <v>1</v>
      </c>
      <c r="K900" s="850">
        <v>1106.300048828125</v>
      </c>
    </row>
    <row r="901" spans="1:11" ht="14.4" customHeight="1" x14ac:dyDescent="0.3">
      <c r="A901" s="831" t="s">
        <v>577</v>
      </c>
      <c r="B901" s="832" t="s">
        <v>578</v>
      </c>
      <c r="C901" s="835" t="s">
        <v>2212</v>
      </c>
      <c r="D901" s="863" t="s">
        <v>2213</v>
      </c>
      <c r="E901" s="835" t="s">
        <v>2575</v>
      </c>
      <c r="F901" s="863" t="s">
        <v>2576</v>
      </c>
      <c r="G901" s="835" t="s">
        <v>3866</v>
      </c>
      <c r="H901" s="835" t="s">
        <v>3867</v>
      </c>
      <c r="I901" s="849">
        <v>1135.050048828125</v>
      </c>
      <c r="J901" s="849">
        <v>3</v>
      </c>
      <c r="K901" s="850">
        <v>3405.150146484375</v>
      </c>
    </row>
    <row r="902" spans="1:11" ht="14.4" customHeight="1" x14ac:dyDescent="0.3">
      <c r="A902" s="831" t="s">
        <v>577</v>
      </c>
      <c r="B902" s="832" t="s">
        <v>578</v>
      </c>
      <c r="C902" s="835" t="s">
        <v>2212</v>
      </c>
      <c r="D902" s="863" t="s">
        <v>2213</v>
      </c>
      <c r="E902" s="835" t="s">
        <v>2575</v>
      </c>
      <c r="F902" s="863" t="s">
        <v>2576</v>
      </c>
      <c r="G902" s="835" t="s">
        <v>3868</v>
      </c>
      <c r="H902" s="835" t="s">
        <v>3869</v>
      </c>
      <c r="I902" s="849">
        <v>1135.2474975585937</v>
      </c>
      <c r="J902" s="849">
        <v>7</v>
      </c>
      <c r="K902" s="850">
        <v>7946.52978515625</v>
      </c>
    </row>
    <row r="903" spans="1:11" ht="14.4" customHeight="1" x14ac:dyDescent="0.3">
      <c r="A903" s="831" t="s">
        <v>577</v>
      </c>
      <c r="B903" s="832" t="s">
        <v>578</v>
      </c>
      <c r="C903" s="835" t="s">
        <v>2212</v>
      </c>
      <c r="D903" s="863" t="s">
        <v>2213</v>
      </c>
      <c r="E903" s="835" t="s">
        <v>2575</v>
      </c>
      <c r="F903" s="863" t="s">
        <v>2576</v>
      </c>
      <c r="G903" s="835" t="s">
        <v>3870</v>
      </c>
      <c r="H903" s="835" t="s">
        <v>3871</v>
      </c>
      <c r="I903" s="849">
        <v>1135.050048828125</v>
      </c>
      <c r="J903" s="849">
        <v>7</v>
      </c>
      <c r="K903" s="850">
        <v>7945.35009765625</v>
      </c>
    </row>
    <row r="904" spans="1:11" ht="14.4" customHeight="1" x14ac:dyDescent="0.3">
      <c r="A904" s="831" t="s">
        <v>577</v>
      </c>
      <c r="B904" s="832" t="s">
        <v>578</v>
      </c>
      <c r="C904" s="835" t="s">
        <v>2212</v>
      </c>
      <c r="D904" s="863" t="s">
        <v>2213</v>
      </c>
      <c r="E904" s="835" t="s">
        <v>2575</v>
      </c>
      <c r="F904" s="863" t="s">
        <v>2576</v>
      </c>
      <c r="G904" s="835" t="s">
        <v>3872</v>
      </c>
      <c r="H904" s="835" t="s">
        <v>3873</v>
      </c>
      <c r="I904" s="849">
        <v>1169.5725402832031</v>
      </c>
      <c r="J904" s="849">
        <v>6</v>
      </c>
      <c r="K904" s="850">
        <v>7017.480224609375</v>
      </c>
    </row>
    <row r="905" spans="1:11" ht="14.4" customHeight="1" x14ac:dyDescent="0.3">
      <c r="A905" s="831" t="s">
        <v>577</v>
      </c>
      <c r="B905" s="832" t="s">
        <v>578</v>
      </c>
      <c r="C905" s="835" t="s">
        <v>2212</v>
      </c>
      <c r="D905" s="863" t="s">
        <v>2213</v>
      </c>
      <c r="E905" s="835" t="s">
        <v>2575</v>
      </c>
      <c r="F905" s="863" t="s">
        <v>2576</v>
      </c>
      <c r="G905" s="835" t="s">
        <v>3874</v>
      </c>
      <c r="H905" s="835" t="s">
        <v>3875</v>
      </c>
      <c r="I905" s="849">
        <v>1169.5700412326389</v>
      </c>
      <c r="J905" s="849">
        <v>17</v>
      </c>
      <c r="K905" s="850">
        <v>19882.710205078125</v>
      </c>
    </row>
    <row r="906" spans="1:11" ht="14.4" customHeight="1" x14ac:dyDescent="0.3">
      <c r="A906" s="831" t="s">
        <v>577</v>
      </c>
      <c r="B906" s="832" t="s">
        <v>578</v>
      </c>
      <c r="C906" s="835" t="s">
        <v>2212</v>
      </c>
      <c r="D906" s="863" t="s">
        <v>2213</v>
      </c>
      <c r="E906" s="835" t="s">
        <v>2575</v>
      </c>
      <c r="F906" s="863" t="s">
        <v>2576</v>
      </c>
      <c r="G906" s="835" t="s">
        <v>3876</v>
      </c>
      <c r="H906" s="835" t="s">
        <v>3877</v>
      </c>
      <c r="I906" s="849">
        <v>1169.550048828125</v>
      </c>
      <c r="J906" s="849">
        <v>7</v>
      </c>
      <c r="K906" s="850">
        <v>8186.85009765625</v>
      </c>
    </row>
    <row r="907" spans="1:11" ht="14.4" customHeight="1" x14ac:dyDescent="0.3">
      <c r="A907" s="831" t="s">
        <v>577</v>
      </c>
      <c r="B907" s="832" t="s">
        <v>578</v>
      </c>
      <c r="C907" s="835" t="s">
        <v>2212</v>
      </c>
      <c r="D907" s="863" t="s">
        <v>2213</v>
      </c>
      <c r="E907" s="835" t="s">
        <v>2575</v>
      </c>
      <c r="F907" s="863" t="s">
        <v>2576</v>
      </c>
      <c r="G907" s="835" t="s">
        <v>3878</v>
      </c>
      <c r="H907" s="835" t="s">
        <v>3879</v>
      </c>
      <c r="I907" s="849">
        <v>1199.393310546875</v>
      </c>
      <c r="J907" s="849">
        <v>4</v>
      </c>
      <c r="K907" s="850">
        <v>4797.4599609375</v>
      </c>
    </row>
    <row r="908" spans="1:11" ht="14.4" customHeight="1" x14ac:dyDescent="0.3">
      <c r="A908" s="831" t="s">
        <v>577</v>
      </c>
      <c r="B908" s="832" t="s">
        <v>578</v>
      </c>
      <c r="C908" s="835" t="s">
        <v>2212</v>
      </c>
      <c r="D908" s="863" t="s">
        <v>2213</v>
      </c>
      <c r="E908" s="835" t="s">
        <v>2575</v>
      </c>
      <c r="F908" s="863" t="s">
        <v>2576</v>
      </c>
      <c r="G908" s="835" t="s">
        <v>3880</v>
      </c>
      <c r="H908" s="835" t="s">
        <v>3881</v>
      </c>
      <c r="I908" s="849">
        <v>527.8499755859375</v>
      </c>
      <c r="J908" s="849">
        <v>1</v>
      </c>
      <c r="K908" s="850">
        <v>527.8499755859375</v>
      </c>
    </row>
    <row r="909" spans="1:11" ht="14.4" customHeight="1" x14ac:dyDescent="0.3">
      <c r="A909" s="831" t="s">
        <v>577</v>
      </c>
      <c r="B909" s="832" t="s">
        <v>578</v>
      </c>
      <c r="C909" s="835" t="s">
        <v>2212</v>
      </c>
      <c r="D909" s="863" t="s">
        <v>2213</v>
      </c>
      <c r="E909" s="835" t="s">
        <v>2575</v>
      </c>
      <c r="F909" s="863" t="s">
        <v>2576</v>
      </c>
      <c r="G909" s="835" t="s">
        <v>3882</v>
      </c>
      <c r="H909" s="835" t="s">
        <v>3883</v>
      </c>
      <c r="I909" s="849">
        <v>527.8499755859375</v>
      </c>
      <c r="J909" s="849">
        <v>1</v>
      </c>
      <c r="K909" s="850">
        <v>527.8499755859375</v>
      </c>
    </row>
    <row r="910" spans="1:11" ht="14.4" customHeight="1" x14ac:dyDescent="0.3">
      <c r="A910" s="831" t="s">
        <v>577</v>
      </c>
      <c r="B910" s="832" t="s">
        <v>578</v>
      </c>
      <c r="C910" s="835" t="s">
        <v>2212</v>
      </c>
      <c r="D910" s="863" t="s">
        <v>2213</v>
      </c>
      <c r="E910" s="835" t="s">
        <v>2575</v>
      </c>
      <c r="F910" s="863" t="s">
        <v>2576</v>
      </c>
      <c r="G910" s="835" t="s">
        <v>3884</v>
      </c>
      <c r="H910" s="835" t="s">
        <v>3885</v>
      </c>
      <c r="I910" s="849">
        <v>527.8499755859375</v>
      </c>
      <c r="J910" s="849">
        <v>2</v>
      </c>
      <c r="K910" s="850">
        <v>1055.699951171875</v>
      </c>
    </row>
    <row r="911" spans="1:11" ht="14.4" customHeight="1" x14ac:dyDescent="0.3">
      <c r="A911" s="831" t="s">
        <v>577</v>
      </c>
      <c r="B911" s="832" t="s">
        <v>578</v>
      </c>
      <c r="C911" s="835" t="s">
        <v>2212</v>
      </c>
      <c r="D911" s="863" t="s">
        <v>2213</v>
      </c>
      <c r="E911" s="835" t="s">
        <v>2575</v>
      </c>
      <c r="F911" s="863" t="s">
        <v>2576</v>
      </c>
      <c r="G911" s="835" t="s">
        <v>3886</v>
      </c>
      <c r="H911" s="835" t="s">
        <v>3887</v>
      </c>
      <c r="I911" s="849">
        <v>527.8499755859375</v>
      </c>
      <c r="J911" s="849">
        <v>2</v>
      </c>
      <c r="K911" s="850">
        <v>1055.699951171875</v>
      </c>
    </row>
    <row r="912" spans="1:11" ht="14.4" customHeight="1" x14ac:dyDescent="0.3">
      <c r="A912" s="831" t="s">
        <v>577</v>
      </c>
      <c r="B912" s="832" t="s">
        <v>578</v>
      </c>
      <c r="C912" s="835" t="s">
        <v>2212</v>
      </c>
      <c r="D912" s="863" t="s">
        <v>2213</v>
      </c>
      <c r="E912" s="835" t="s">
        <v>2575</v>
      </c>
      <c r="F912" s="863" t="s">
        <v>2576</v>
      </c>
      <c r="G912" s="835" t="s">
        <v>3888</v>
      </c>
      <c r="H912" s="835" t="s">
        <v>3889</v>
      </c>
      <c r="I912" s="849">
        <v>943</v>
      </c>
      <c r="J912" s="849">
        <v>3</v>
      </c>
      <c r="K912" s="850">
        <v>2829</v>
      </c>
    </row>
    <row r="913" spans="1:11" ht="14.4" customHeight="1" x14ac:dyDescent="0.3">
      <c r="A913" s="831" t="s">
        <v>577</v>
      </c>
      <c r="B913" s="832" t="s">
        <v>578</v>
      </c>
      <c r="C913" s="835" t="s">
        <v>2212</v>
      </c>
      <c r="D913" s="863" t="s">
        <v>2213</v>
      </c>
      <c r="E913" s="835" t="s">
        <v>2575</v>
      </c>
      <c r="F913" s="863" t="s">
        <v>2576</v>
      </c>
      <c r="G913" s="835" t="s">
        <v>3890</v>
      </c>
      <c r="H913" s="835" t="s">
        <v>3891</v>
      </c>
      <c r="I913" s="849">
        <v>990.1500244140625</v>
      </c>
      <c r="J913" s="849">
        <v>3</v>
      </c>
      <c r="K913" s="850">
        <v>2970.4500732421875</v>
      </c>
    </row>
    <row r="914" spans="1:11" ht="14.4" customHeight="1" x14ac:dyDescent="0.3">
      <c r="A914" s="831" t="s">
        <v>577</v>
      </c>
      <c r="B914" s="832" t="s">
        <v>578</v>
      </c>
      <c r="C914" s="835" t="s">
        <v>2212</v>
      </c>
      <c r="D914" s="863" t="s">
        <v>2213</v>
      </c>
      <c r="E914" s="835" t="s">
        <v>2575</v>
      </c>
      <c r="F914" s="863" t="s">
        <v>2576</v>
      </c>
      <c r="G914" s="835" t="s">
        <v>3892</v>
      </c>
      <c r="H914" s="835" t="s">
        <v>3893</v>
      </c>
      <c r="I914" s="849">
        <v>506</v>
      </c>
      <c r="J914" s="849">
        <v>1</v>
      </c>
      <c r="K914" s="850">
        <v>506</v>
      </c>
    </row>
    <row r="915" spans="1:11" ht="14.4" customHeight="1" x14ac:dyDescent="0.3">
      <c r="A915" s="831" t="s">
        <v>577</v>
      </c>
      <c r="B915" s="832" t="s">
        <v>578</v>
      </c>
      <c r="C915" s="835" t="s">
        <v>2212</v>
      </c>
      <c r="D915" s="863" t="s">
        <v>2213</v>
      </c>
      <c r="E915" s="835" t="s">
        <v>2575</v>
      </c>
      <c r="F915" s="863" t="s">
        <v>2576</v>
      </c>
      <c r="G915" s="835" t="s">
        <v>3894</v>
      </c>
      <c r="H915" s="835" t="s">
        <v>3895</v>
      </c>
      <c r="I915" s="849">
        <v>3557.39990234375</v>
      </c>
      <c r="J915" s="849">
        <v>3</v>
      </c>
      <c r="K915" s="850">
        <v>10672.2001953125</v>
      </c>
    </row>
    <row r="916" spans="1:11" ht="14.4" customHeight="1" x14ac:dyDescent="0.3">
      <c r="A916" s="831" t="s">
        <v>577</v>
      </c>
      <c r="B916" s="832" t="s">
        <v>578</v>
      </c>
      <c r="C916" s="835" t="s">
        <v>2212</v>
      </c>
      <c r="D916" s="863" t="s">
        <v>2213</v>
      </c>
      <c r="E916" s="835" t="s">
        <v>2575</v>
      </c>
      <c r="F916" s="863" t="s">
        <v>2576</v>
      </c>
      <c r="G916" s="835" t="s">
        <v>3896</v>
      </c>
      <c r="H916" s="835" t="s">
        <v>3897</v>
      </c>
      <c r="I916" s="849">
        <v>3557.39990234375</v>
      </c>
      <c r="J916" s="849">
        <v>2</v>
      </c>
      <c r="K916" s="850">
        <v>7114.7998046875</v>
      </c>
    </row>
    <row r="917" spans="1:11" ht="14.4" customHeight="1" x14ac:dyDescent="0.3">
      <c r="A917" s="831" t="s">
        <v>577</v>
      </c>
      <c r="B917" s="832" t="s">
        <v>578</v>
      </c>
      <c r="C917" s="835" t="s">
        <v>2212</v>
      </c>
      <c r="D917" s="863" t="s">
        <v>2213</v>
      </c>
      <c r="E917" s="835" t="s">
        <v>2575</v>
      </c>
      <c r="F917" s="863" t="s">
        <v>2576</v>
      </c>
      <c r="G917" s="835" t="s">
        <v>3898</v>
      </c>
      <c r="H917" s="835" t="s">
        <v>3899</v>
      </c>
      <c r="I917" s="849">
        <v>744.510009765625</v>
      </c>
      <c r="J917" s="849">
        <v>1</v>
      </c>
      <c r="K917" s="850">
        <v>744.510009765625</v>
      </c>
    </row>
    <row r="918" spans="1:11" ht="14.4" customHeight="1" x14ac:dyDescent="0.3">
      <c r="A918" s="831" t="s">
        <v>577</v>
      </c>
      <c r="B918" s="832" t="s">
        <v>578</v>
      </c>
      <c r="C918" s="835" t="s">
        <v>2212</v>
      </c>
      <c r="D918" s="863" t="s">
        <v>2213</v>
      </c>
      <c r="E918" s="835" t="s">
        <v>2575</v>
      </c>
      <c r="F918" s="863" t="s">
        <v>2576</v>
      </c>
      <c r="G918" s="835" t="s">
        <v>3900</v>
      </c>
      <c r="H918" s="835" t="s">
        <v>3901</v>
      </c>
      <c r="I918" s="849">
        <v>744.510009765625</v>
      </c>
      <c r="J918" s="849">
        <v>1</v>
      </c>
      <c r="K918" s="850">
        <v>744.510009765625</v>
      </c>
    </row>
    <row r="919" spans="1:11" ht="14.4" customHeight="1" x14ac:dyDescent="0.3">
      <c r="A919" s="831" t="s">
        <v>577</v>
      </c>
      <c r="B919" s="832" t="s">
        <v>578</v>
      </c>
      <c r="C919" s="835" t="s">
        <v>2212</v>
      </c>
      <c r="D919" s="863" t="s">
        <v>2213</v>
      </c>
      <c r="E919" s="835" t="s">
        <v>3902</v>
      </c>
      <c r="F919" s="863" t="s">
        <v>3903</v>
      </c>
      <c r="G919" s="835" t="s">
        <v>3904</v>
      </c>
      <c r="H919" s="835" t="s">
        <v>3905</v>
      </c>
      <c r="I919" s="849">
        <v>4142.480224609375</v>
      </c>
      <c r="J919" s="849">
        <v>2</v>
      </c>
      <c r="K919" s="850">
        <v>8284.96044921875</v>
      </c>
    </row>
    <row r="920" spans="1:11" ht="14.4" customHeight="1" x14ac:dyDescent="0.3">
      <c r="A920" s="831" t="s">
        <v>577</v>
      </c>
      <c r="B920" s="832" t="s">
        <v>578</v>
      </c>
      <c r="C920" s="835" t="s">
        <v>2212</v>
      </c>
      <c r="D920" s="863" t="s">
        <v>2213</v>
      </c>
      <c r="E920" s="835" t="s">
        <v>3902</v>
      </c>
      <c r="F920" s="863" t="s">
        <v>3903</v>
      </c>
      <c r="G920" s="835" t="s">
        <v>3906</v>
      </c>
      <c r="H920" s="835" t="s">
        <v>3907</v>
      </c>
      <c r="I920" s="849">
        <v>11235.8701171875</v>
      </c>
      <c r="J920" s="849">
        <v>3</v>
      </c>
      <c r="K920" s="850">
        <v>33707.6103515625</v>
      </c>
    </row>
    <row r="921" spans="1:11" ht="14.4" customHeight="1" x14ac:dyDescent="0.3">
      <c r="A921" s="831" t="s">
        <v>577</v>
      </c>
      <c r="B921" s="832" t="s">
        <v>578</v>
      </c>
      <c r="C921" s="835" t="s">
        <v>2212</v>
      </c>
      <c r="D921" s="863" t="s">
        <v>2213</v>
      </c>
      <c r="E921" s="835" t="s">
        <v>3902</v>
      </c>
      <c r="F921" s="863" t="s">
        <v>3903</v>
      </c>
      <c r="G921" s="835" t="s">
        <v>3908</v>
      </c>
      <c r="H921" s="835" t="s">
        <v>3909</v>
      </c>
      <c r="I921" s="849">
        <v>13317</v>
      </c>
      <c r="J921" s="849">
        <v>1</v>
      </c>
      <c r="K921" s="850">
        <v>13317</v>
      </c>
    </row>
    <row r="922" spans="1:11" ht="14.4" customHeight="1" x14ac:dyDescent="0.3">
      <c r="A922" s="831" t="s">
        <v>577</v>
      </c>
      <c r="B922" s="832" t="s">
        <v>578</v>
      </c>
      <c r="C922" s="835" t="s">
        <v>2212</v>
      </c>
      <c r="D922" s="863" t="s">
        <v>2213</v>
      </c>
      <c r="E922" s="835" t="s">
        <v>3902</v>
      </c>
      <c r="F922" s="863" t="s">
        <v>3903</v>
      </c>
      <c r="G922" s="835" t="s">
        <v>3910</v>
      </c>
      <c r="H922" s="835" t="s">
        <v>3911</v>
      </c>
      <c r="I922" s="849">
        <v>7792.02001953125</v>
      </c>
      <c r="J922" s="849">
        <v>1</v>
      </c>
      <c r="K922" s="850">
        <v>7792.02001953125</v>
      </c>
    </row>
    <row r="923" spans="1:11" ht="14.4" customHeight="1" x14ac:dyDescent="0.3">
      <c r="A923" s="831" t="s">
        <v>577</v>
      </c>
      <c r="B923" s="832" t="s">
        <v>578</v>
      </c>
      <c r="C923" s="835" t="s">
        <v>2212</v>
      </c>
      <c r="D923" s="863" t="s">
        <v>2213</v>
      </c>
      <c r="E923" s="835" t="s">
        <v>3902</v>
      </c>
      <c r="F923" s="863" t="s">
        <v>3903</v>
      </c>
      <c r="G923" s="835" t="s">
        <v>3912</v>
      </c>
      <c r="H923" s="835" t="s">
        <v>3913</v>
      </c>
      <c r="I923" s="849">
        <v>5636.14990234375</v>
      </c>
      <c r="J923" s="849">
        <v>1</v>
      </c>
      <c r="K923" s="850">
        <v>5636.14990234375</v>
      </c>
    </row>
    <row r="924" spans="1:11" ht="14.4" customHeight="1" x14ac:dyDescent="0.3">
      <c r="A924" s="831" t="s">
        <v>577</v>
      </c>
      <c r="B924" s="832" t="s">
        <v>578</v>
      </c>
      <c r="C924" s="835" t="s">
        <v>2212</v>
      </c>
      <c r="D924" s="863" t="s">
        <v>2213</v>
      </c>
      <c r="E924" s="835" t="s">
        <v>3902</v>
      </c>
      <c r="F924" s="863" t="s">
        <v>3903</v>
      </c>
      <c r="G924" s="835" t="s">
        <v>3914</v>
      </c>
      <c r="H924" s="835" t="s">
        <v>3915</v>
      </c>
      <c r="I924" s="849">
        <v>3450</v>
      </c>
      <c r="J924" s="849">
        <v>3</v>
      </c>
      <c r="K924" s="850">
        <v>10350</v>
      </c>
    </row>
    <row r="925" spans="1:11" ht="14.4" customHeight="1" x14ac:dyDescent="0.3">
      <c r="A925" s="831" t="s">
        <v>577</v>
      </c>
      <c r="B925" s="832" t="s">
        <v>578</v>
      </c>
      <c r="C925" s="835" t="s">
        <v>2212</v>
      </c>
      <c r="D925" s="863" t="s">
        <v>2213</v>
      </c>
      <c r="E925" s="835" t="s">
        <v>3902</v>
      </c>
      <c r="F925" s="863" t="s">
        <v>3903</v>
      </c>
      <c r="G925" s="835" t="s">
        <v>3916</v>
      </c>
      <c r="H925" s="835" t="s">
        <v>3917</v>
      </c>
      <c r="I925" s="849">
        <v>3450</v>
      </c>
      <c r="J925" s="849">
        <v>2</v>
      </c>
      <c r="K925" s="850">
        <v>6900</v>
      </c>
    </row>
    <row r="926" spans="1:11" ht="14.4" customHeight="1" x14ac:dyDescent="0.3">
      <c r="A926" s="831" t="s">
        <v>577</v>
      </c>
      <c r="B926" s="832" t="s">
        <v>578</v>
      </c>
      <c r="C926" s="835" t="s">
        <v>2212</v>
      </c>
      <c r="D926" s="863" t="s">
        <v>2213</v>
      </c>
      <c r="E926" s="835" t="s">
        <v>3902</v>
      </c>
      <c r="F926" s="863" t="s">
        <v>3903</v>
      </c>
      <c r="G926" s="835" t="s">
        <v>3918</v>
      </c>
      <c r="H926" s="835" t="s">
        <v>3919</v>
      </c>
      <c r="I926" s="849">
        <v>2990</v>
      </c>
      <c r="J926" s="849">
        <v>4</v>
      </c>
      <c r="K926" s="850">
        <v>11960</v>
      </c>
    </row>
    <row r="927" spans="1:11" ht="14.4" customHeight="1" x14ac:dyDescent="0.3">
      <c r="A927" s="831" t="s">
        <v>577</v>
      </c>
      <c r="B927" s="832" t="s">
        <v>578</v>
      </c>
      <c r="C927" s="835" t="s">
        <v>2212</v>
      </c>
      <c r="D927" s="863" t="s">
        <v>2213</v>
      </c>
      <c r="E927" s="835" t="s">
        <v>3902</v>
      </c>
      <c r="F927" s="863" t="s">
        <v>3903</v>
      </c>
      <c r="G927" s="835" t="s">
        <v>3920</v>
      </c>
      <c r="H927" s="835" t="s">
        <v>3921</v>
      </c>
      <c r="I927" s="849">
        <v>1840</v>
      </c>
      <c r="J927" s="849">
        <v>1</v>
      </c>
      <c r="K927" s="850">
        <v>1840</v>
      </c>
    </row>
    <row r="928" spans="1:11" ht="14.4" customHeight="1" x14ac:dyDescent="0.3">
      <c r="A928" s="831" t="s">
        <v>577</v>
      </c>
      <c r="B928" s="832" t="s">
        <v>578</v>
      </c>
      <c r="C928" s="835" t="s">
        <v>2212</v>
      </c>
      <c r="D928" s="863" t="s">
        <v>2213</v>
      </c>
      <c r="E928" s="835" t="s">
        <v>3902</v>
      </c>
      <c r="F928" s="863" t="s">
        <v>3903</v>
      </c>
      <c r="G928" s="835" t="s">
        <v>3922</v>
      </c>
      <c r="H928" s="835" t="s">
        <v>3923</v>
      </c>
      <c r="I928" s="849">
        <v>3820.300048828125</v>
      </c>
      <c r="J928" s="849">
        <v>2</v>
      </c>
      <c r="K928" s="850">
        <v>7640.60009765625</v>
      </c>
    </row>
    <row r="929" spans="1:11" ht="14.4" customHeight="1" x14ac:dyDescent="0.3">
      <c r="A929" s="831" t="s">
        <v>577</v>
      </c>
      <c r="B929" s="832" t="s">
        <v>578</v>
      </c>
      <c r="C929" s="835" t="s">
        <v>2212</v>
      </c>
      <c r="D929" s="863" t="s">
        <v>2213</v>
      </c>
      <c r="E929" s="835" t="s">
        <v>2300</v>
      </c>
      <c r="F929" s="863" t="s">
        <v>2301</v>
      </c>
      <c r="G929" s="835" t="s">
        <v>3924</v>
      </c>
      <c r="H929" s="835" t="s">
        <v>3925</v>
      </c>
      <c r="I929" s="849">
        <v>571.72998046875</v>
      </c>
      <c r="J929" s="849">
        <v>3</v>
      </c>
      <c r="K929" s="850">
        <v>1715.1800537109375</v>
      </c>
    </row>
    <row r="930" spans="1:11" ht="14.4" customHeight="1" x14ac:dyDescent="0.3">
      <c r="A930" s="831" t="s">
        <v>577</v>
      </c>
      <c r="B930" s="832" t="s">
        <v>578</v>
      </c>
      <c r="C930" s="835" t="s">
        <v>2212</v>
      </c>
      <c r="D930" s="863" t="s">
        <v>2213</v>
      </c>
      <c r="E930" s="835" t="s">
        <v>2300</v>
      </c>
      <c r="F930" s="863" t="s">
        <v>2301</v>
      </c>
      <c r="G930" s="835" t="s">
        <v>3926</v>
      </c>
      <c r="H930" s="835" t="s">
        <v>3927</v>
      </c>
      <c r="I930" s="849">
        <v>3630</v>
      </c>
      <c r="J930" s="849">
        <v>3</v>
      </c>
      <c r="K930" s="850">
        <v>10890</v>
      </c>
    </row>
    <row r="931" spans="1:11" ht="14.4" customHeight="1" x14ac:dyDescent="0.3">
      <c r="A931" s="831" t="s">
        <v>577</v>
      </c>
      <c r="B931" s="832" t="s">
        <v>578</v>
      </c>
      <c r="C931" s="835" t="s">
        <v>2212</v>
      </c>
      <c r="D931" s="863" t="s">
        <v>2213</v>
      </c>
      <c r="E931" s="835" t="s">
        <v>2300</v>
      </c>
      <c r="F931" s="863" t="s">
        <v>2301</v>
      </c>
      <c r="G931" s="835" t="s">
        <v>3928</v>
      </c>
      <c r="H931" s="835" t="s">
        <v>3929</v>
      </c>
      <c r="I931" s="849">
        <v>1719.25</v>
      </c>
      <c r="J931" s="849">
        <v>4</v>
      </c>
      <c r="K931" s="850">
        <v>6877</v>
      </c>
    </row>
    <row r="932" spans="1:11" ht="14.4" customHeight="1" x14ac:dyDescent="0.3">
      <c r="A932" s="831" t="s">
        <v>577</v>
      </c>
      <c r="B932" s="832" t="s">
        <v>578</v>
      </c>
      <c r="C932" s="835" t="s">
        <v>2212</v>
      </c>
      <c r="D932" s="863" t="s">
        <v>2213</v>
      </c>
      <c r="E932" s="835" t="s">
        <v>2300</v>
      </c>
      <c r="F932" s="863" t="s">
        <v>2301</v>
      </c>
      <c r="G932" s="835" t="s">
        <v>3930</v>
      </c>
      <c r="H932" s="835" t="s">
        <v>3931</v>
      </c>
      <c r="I932" s="849">
        <v>802.1300048828125</v>
      </c>
      <c r="J932" s="849">
        <v>2</v>
      </c>
      <c r="K932" s="850">
        <v>1604.25</v>
      </c>
    </row>
    <row r="933" spans="1:11" ht="14.4" customHeight="1" x14ac:dyDescent="0.3">
      <c r="A933" s="831" t="s">
        <v>577</v>
      </c>
      <c r="B933" s="832" t="s">
        <v>578</v>
      </c>
      <c r="C933" s="835" t="s">
        <v>2212</v>
      </c>
      <c r="D933" s="863" t="s">
        <v>2213</v>
      </c>
      <c r="E933" s="835" t="s">
        <v>2300</v>
      </c>
      <c r="F933" s="863" t="s">
        <v>2301</v>
      </c>
      <c r="G933" s="835" t="s">
        <v>3932</v>
      </c>
      <c r="H933" s="835" t="s">
        <v>3933</v>
      </c>
      <c r="I933" s="849">
        <v>4445.89990234375</v>
      </c>
      <c r="J933" s="849">
        <v>9</v>
      </c>
      <c r="K933" s="850">
        <v>40013.09912109375</v>
      </c>
    </row>
    <row r="934" spans="1:11" ht="14.4" customHeight="1" x14ac:dyDescent="0.3">
      <c r="A934" s="831" t="s">
        <v>577</v>
      </c>
      <c r="B934" s="832" t="s">
        <v>578</v>
      </c>
      <c r="C934" s="835" t="s">
        <v>2212</v>
      </c>
      <c r="D934" s="863" t="s">
        <v>2213</v>
      </c>
      <c r="E934" s="835" t="s">
        <v>2300</v>
      </c>
      <c r="F934" s="863" t="s">
        <v>2301</v>
      </c>
      <c r="G934" s="835" t="s">
        <v>3934</v>
      </c>
      <c r="H934" s="835" t="s">
        <v>3935</v>
      </c>
      <c r="I934" s="849">
        <v>344.44000244140625</v>
      </c>
      <c r="J934" s="849">
        <v>10</v>
      </c>
      <c r="K934" s="850">
        <v>3444.389892578125</v>
      </c>
    </row>
    <row r="935" spans="1:11" ht="14.4" customHeight="1" x14ac:dyDescent="0.3">
      <c r="A935" s="831" t="s">
        <v>577</v>
      </c>
      <c r="B935" s="832" t="s">
        <v>578</v>
      </c>
      <c r="C935" s="835" t="s">
        <v>2212</v>
      </c>
      <c r="D935" s="863" t="s">
        <v>2213</v>
      </c>
      <c r="E935" s="835" t="s">
        <v>2300</v>
      </c>
      <c r="F935" s="863" t="s">
        <v>2301</v>
      </c>
      <c r="G935" s="835" t="s">
        <v>3936</v>
      </c>
      <c r="H935" s="835" t="s">
        <v>3937</v>
      </c>
      <c r="I935" s="849">
        <v>344.44000244140625</v>
      </c>
      <c r="J935" s="849">
        <v>20</v>
      </c>
      <c r="K935" s="850">
        <v>6888.77978515625</v>
      </c>
    </row>
    <row r="936" spans="1:11" ht="14.4" customHeight="1" x14ac:dyDescent="0.3">
      <c r="A936" s="831" t="s">
        <v>577</v>
      </c>
      <c r="B936" s="832" t="s">
        <v>578</v>
      </c>
      <c r="C936" s="835" t="s">
        <v>2212</v>
      </c>
      <c r="D936" s="863" t="s">
        <v>2213</v>
      </c>
      <c r="E936" s="835" t="s">
        <v>2300</v>
      </c>
      <c r="F936" s="863" t="s">
        <v>2301</v>
      </c>
      <c r="G936" s="835" t="s">
        <v>3938</v>
      </c>
      <c r="H936" s="835" t="s">
        <v>3939</v>
      </c>
      <c r="I936" s="849">
        <v>508.79000854492187</v>
      </c>
      <c r="J936" s="849">
        <v>2</v>
      </c>
      <c r="K936" s="850">
        <v>1017.5800170898437</v>
      </c>
    </row>
    <row r="937" spans="1:11" ht="14.4" customHeight="1" x14ac:dyDescent="0.3">
      <c r="A937" s="831" t="s">
        <v>577</v>
      </c>
      <c r="B937" s="832" t="s">
        <v>578</v>
      </c>
      <c r="C937" s="835" t="s">
        <v>2212</v>
      </c>
      <c r="D937" s="863" t="s">
        <v>2213</v>
      </c>
      <c r="E937" s="835" t="s">
        <v>2300</v>
      </c>
      <c r="F937" s="863" t="s">
        <v>2301</v>
      </c>
      <c r="G937" s="835" t="s">
        <v>3940</v>
      </c>
      <c r="H937" s="835" t="s">
        <v>3941</v>
      </c>
      <c r="I937" s="849">
        <v>10139.7998046875</v>
      </c>
      <c r="J937" s="849">
        <v>1</v>
      </c>
      <c r="K937" s="850">
        <v>10139.7998046875</v>
      </c>
    </row>
    <row r="938" spans="1:11" ht="14.4" customHeight="1" x14ac:dyDescent="0.3">
      <c r="A938" s="831" t="s">
        <v>577</v>
      </c>
      <c r="B938" s="832" t="s">
        <v>578</v>
      </c>
      <c r="C938" s="835" t="s">
        <v>2212</v>
      </c>
      <c r="D938" s="863" t="s">
        <v>2213</v>
      </c>
      <c r="E938" s="835" t="s">
        <v>2300</v>
      </c>
      <c r="F938" s="863" t="s">
        <v>2301</v>
      </c>
      <c r="G938" s="835" t="s">
        <v>3942</v>
      </c>
      <c r="H938" s="835" t="s">
        <v>3943</v>
      </c>
      <c r="I938" s="849">
        <v>139.14999389648438</v>
      </c>
      <c r="J938" s="849">
        <v>10</v>
      </c>
      <c r="K938" s="850">
        <v>1391.5</v>
      </c>
    </row>
    <row r="939" spans="1:11" ht="14.4" customHeight="1" x14ac:dyDescent="0.3">
      <c r="A939" s="831" t="s">
        <v>577</v>
      </c>
      <c r="B939" s="832" t="s">
        <v>578</v>
      </c>
      <c r="C939" s="835" t="s">
        <v>2212</v>
      </c>
      <c r="D939" s="863" t="s">
        <v>2213</v>
      </c>
      <c r="E939" s="835" t="s">
        <v>2300</v>
      </c>
      <c r="F939" s="863" t="s">
        <v>2301</v>
      </c>
      <c r="G939" s="835" t="s">
        <v>3944</v>
      </c>
      <c r="H939" s="835" t="s">
        <v>3945</v>
      </c>
      <c r="I939" s="849">
        <v>420.79000854492187</v>
      </c>
      <c r="J939" s="849">
        <v>5</v>
      </c>
      <c r="K939" s="850">
        <v>2103.949951171875</v>
      </c>
    </row>
    <row r="940" spans="1:11" ht="14.4" customHeight="1" x14ac:dyDescent="0.3">
      <c r="A940" s="831" t="s">
        <v>577</v>
      </c>
      <c r="B940" s="832" t="s">
        <v>578</v>
      </c>
      <c r="C940" s="835" t="s">
        <v>2212</v>
      </c>
      <c r="D940" s="863" t="s">
        <v>2213</v>
      </c>
      <c r="E940" s="835" t="s">
        <v>2300</v>
      </c>
      <c r="F940" s="863" t="s">
        <v>2301</v>
      </c>
      <c r="G940" s="835" t="s">
        <v>3946</v>
      </c>
      <c r="H940" s="835" t="s">
        <v>3947</v>
      </c>
      <c r="I940" s="849">
        <v>420.79000854492187</v>
      </c>
      <c r="J940" s="849">
        <v>5</v>
      </c>
      <c r="K940" s="850">
        <v>2103.949951171875</v>
      </c>
    </row>
    <row r="941" spans="1:11" ht="14.4" customHeight="1" x14ac:dyDescent="0.3">
      <c r="A941" s="831" t="s">
        <v>577</v>
      </c>
      <c r="B941" s="832" t="s">
        <v>578</v>
      </c>
      <c r="C941" s="835" t="s">
        <v>2212</v>
      </c>
      <c r="D941" s="863" t="s">
        <v>2213</v>
      </c>
      <c r="E941" s="835" t="s">
        <v>2300</v>
      </c>
      <c r="F941" s="863" t="s">
        <v>2301</v>
      </c>
      <c r="G941" s="835" t="s">
        <v>3948</v>
      </c>
      <c r="H941" s="835" t="s">
        <v>3949</v>
      </c>
      <c r="I941" s="849">
        <v>4840</v>
      </c>
      <c r="J941" s="849">
        <v>2</v>
      </c>
      <c r="K941" s="850">
        <v>9680</v>
      </c>
    </row>
    <row r="942" spans="1:11" ht="14.4" customHeight="1" x14ac:dyDescent="0.3">
      <c r="A942" s="831" t="s">
        <v>577</v>
      </c>
      <c r="B942" s="832" t="s">
        <v>578</v>
      </c>
      <c r="C942" s="835" t="s">
        <v>2212</v>
      </c>
      <c r="D942" s="863" t="s">
        <v>2213</v>
      </c>
      <c r="E942" s="835" t="s">
        <v>2300</v>
      </c>
      <c r="F942" s="863" t="s">
        <v>2301</v>
      </c>
      <c r="G942" s="835" t="s">
        <v>3950</v>
      </c>
      <c r="H942" s="835" t="s">
        <v>3951</v>
      </c>
      <c r="I942" s="849">
        <v>3303.659912109375</v>
      </c>
      <c r="J942" s="849">
        <v>3</v>
      </c>
      <c r="K942" s="850">
        <v>9910.990234375</v>
      </c>
    </row>
    <row r="943" spans="1:11" ht="14.4" customHeight="1" x14ac:dyDescent="0.3">
      <c r="A943" s="831" t="s">
        <v>577</v>
      </c>
      <c r="B943" s="832" t="s">
        <v>578</v>
      </c>
      <c r="C943" s="835" t="s">
        <v>2212</v>
      </c>
      <c r="D943" s="863" t="s">
        <v>2213</v>
      </c>
      <c r="E943" s="835" t="s">
        <v>2300</v>
      </c>
      <c r="F943" s="863" t="s">
        <v>2301</v>
      </c>
      <c r="G943" s="835" t="s">
        <v>3952</v>
      </c>
      <c r="H943" s="835" t="s">
        <v>3953</v>
      </c>
      <c r="I943" s="849">
        <v>3303.659912109375</v>
      </c>
      <c r="J943" s="849">
        <v>3</v>
      </c>
      <c r="K943" s="850">
        <v>9910.990234375</v>
      </c>
    </row>
    <row r="944" spans="1:11" ht="14.4" customHeight="1" x14ac:dyDescent="0.3">
      <c r="A944" s="831" t="s">
        <v>577</v>
      </c>
      <c r="B944" s="832" t="s">
        <v>578</v>
      </c>
      <c r="C944" s="835" t="s">
        <v>2212</v>
      </c>
      <c r="D944" s="863" t="s">
        <v>2213</v>
      </c>
      <c r="E944" s="835" t="s">
        <v>2300</v>
      </c>
      <c r="F944" s="863" t="s">
        <v>2301</v>
      </c>
      <c r="G944" s="835" t="s">
        <v>3954</v>
      </c>
      <c r="H944" s="835" t="s">
        <v>3955</v>
      </c>
      <c r="I944" s="849">
        <v>3303.659912109375</v>
      </c>
      <c r="J944" s="849">
        <v>3</v>
      </c>
      <c r="K944" s="850">
        <v>9910.990234375</v>
      </c>
    </row>
    <row r="945" spans="1:11" ht="14.4" customHeight="1" x14ac:dyDescent="0.3">
      <c r="A945" s="831" t="s">
        <v>577</v>
      </c>
      <c r="B945" s="832" t="s">
        <v>578</v>
      </c>
      <c r="C945" s="835" t="s">
        <v>2212</v>
      </c>
      <c r="D945" s="863" t="s">
        <v>2213</v>
      </c>
      <c r="E945" s="835" t="s">
        <v>2300</v>
      </c>
      <c r="F945" s="863" t="s">
        <v>2301</v>
      </c>
      <c r="G945" s="835" t="s">
        <v>3956</v>
      </c>
      <c r="H945" s="835" t="s">
        <v>3957</v>
      </c>
      <c r="I945" s="849">
        <v>4840</v>
      </c>
      <c r="J945" s="849">
        <v>15</v>
      </c>
      <c r="K945" s="850">
        <v>72600</v>
      </c>
    </row>
    <row r="946" spans="1:11" ht="14.4" customHeight="1" x14ac:dyDescent="0.3">
      <c r="A946" s="831" t="s">
        <v>577</v>
      </c>
      <c r="B946" s="832" t="s">
        <v>578</v>
      </c>
      <c r="C946" s="835" t="s">
        <v>2212</v>
      </c>
      <c r="D946" s="863" t="s">
        <v>2213</v>
      </c>
      <c r="E946" s="835" t="s">
        <v>2300</v>
      </c>
      <c r="F946" s="863" t="s">
        <v>2301</v>
      </c>
      <c r="G946" s="835" t="s">
        <v>2469</v>
      </c>
      <c r="H946" s="835" t="s">
        <v>2470</v>
      </c>
      <c r="I946" s="849">
        <v>35</v>
      </c>
      <c r="J946" s="849">
        <v>20</v>
      </c>
      <c r="K946" s="850">
        <v>699.92999267578125</v>
      </c>
    </row>
    <row r="947" spans="1:11" ht="14.4" customHeight="1" x14ac:dyDescent="0.3">
      <c r="A947" s="831" t="s">
        <v>577</v>
      </c>
      <c r="B947" s="832" t="s">
        <v>578</v>
      </c>
      <c r="C947" s="835" t="s">
        <v>2212</v>
      </c>
      <c r="D947" s="863" t="s">
        <v>2213</v>
      </c>
      <c r="E947" s="835" t="s">
        <v>2300</v>
      </c>
      <c r="F947" s="863" t="s">
        <v>2301</v>
      </c>
      <c r="G947" s="835" t="s">
        <v>3958</v>
      </c>
      <c r="H947" s="835" t="s">
        <v>3959</v>
      </c>
      <c r="I947" s="849">
        <v>5175</v>
      </c>
      <c r="J947" s="849">
        <v>2</v>
      </c>
      <c r="K947" s="850">
        <v>10350</v>
      </c>
    </row>
    <row r="948" spans="1:11" ht="14.4" customHeight="1" x14ac:dyDescent="0.3">
      <c r="A948" s="831" t="s">
        <v>577</v>
      </c>
      <c r="B948" s="832" t="s">
        <v>578</v>
      </c>
      <c r="C948" s="835" t="s">
        <v>2212</v>
      </c>
      <c r="D948" s="863" t="s">
        <v>2213</v>
      </c>
      <c r="E948" s="835" t="s">
        <v>2300</v>
      </c>
      <c r="F948" s="863" t="s">
        <v>2301</v>
      </c>
      <c r="G948" s="835" t="s">
        <v>3960</v>
      </c>
      <c r="H948" s="835" t="s">
        <v>3961</v>
      </c>
      <c r="I948" s="849">
        <v>1067.219970703125</v>
      </c>
      <c r="J948" s="849">
        <v>6</v>
      </c>
      <c r="K948" s="850">
        <v>6403.31982421875</v>
      </c>
    </row>
    <row r="949" spans="1:11" ht="14.4" customHeight="1" x14ac:dyDescent="0.3">
      <c r="A949" s="831" t="s">
        <v>577</v>
      </c>
      <c r="B949" s="832" t="s">
        <v>578</v>
      </c>
      <c r="C949" s="835" t="s">
        <v>2212</v>
      </c>
      <c r="D949" s="863" t="s">
        <v>2213</v>
      </c>
      <c r="E949" s="835" t="s">
        <v>2300</v>
      </c>
      <c r="F949" s="863" t="s">
        <v>2301</v>
      </c>
      <c r="G949" s="835" t="s">
        <v>3962</v>
      </c>
      <c r="H949" s="835" t="s">
        <v>3963</v>
      </c>
      <c r="I949" s="849">
        <v>956.42999267578125</v>
      </c>
      <c r="J949" s="849">
        <v>6</v>
      </c>
      <c r="K949" s="850">
        <v>5738.580078125</v>
      </c>
    </row>
    <row r="950" spans="1:11" ht="14.4" customHeight="1" x14ac:dyDescent="0.3">
      <c r="A950" s="831" t="s">
        <v>577</v>
      </c>
      <c r="B950" s="832" t="s">
        <v>578</v>
      </c>
      <c r="C950" s="835" t="s">
        <v>2212</v>
      </c>
      <c r="D950" s="863" t="s">
        <v>2213</v>
      </c>
      <c r="E950" s="835" t="s">
        <v>2300</v>
      </c>
      <c r="F950" s="863" t="s">
        <v>2301</v>
      </c>
      <c r="G950" s="835" t="s">
        <v>3964</v>
      </c>
      <c r="H950" s="835" t="s">
        <v>3965</v>
      </c>
      <c r="I950" s="849">
        <v>1193.06005859375</v>
      </c>
      <c r="J950" s="849">
        <v>2</v>
      </c>
      <c r="K950" s="850">
        <v>2386.1201171875</v>
      </c>
    </row>
    <row r="951" spans="1:11" ht="14.4" customHeight="1" x14ac:dyDescent="0.3">
      <c r="A951" s="831" t="s">
        <v>577</v>
      </c>
      <c r="B951" s="832" t="s">
        <v>578</v>
      </c>
      <c r="C951" s="835" t="s">
        <v>2212</v>
      </c>
      <c r="D951" s="863" t="s">
        <v>2213</v>
      </c>
      <c r="E951" s="835" t="s">
        <v>2300</v>
      </c>
      <c r="F951" s="863" t="s">
        <v>2301</v>
      </c>
      <c r="G951" s="835" t="s">
        <v>3966</v>
      </c>
      <c r="H951" s="835" t="s">
        <v>3967</v>
      </c>
      <c r="I951" s="849">
        <v>797.8800048828125</v>
      </c>
      <c r="J951" s="849">
        <v>4</v>
      </c>
      <c r="K951" s="850">
        <v>3191.5</v>
      </c>
    </row>
    <row r="952" spans="1:11" ht="14.4" customHeight="1" x14ac:dyDescent="0.3">
      <c r="A952" s="831" t="s">
        <v>577</v>
      </c>
      <c r="B952" s="832" t="s">
        <v>578</v>
      </c>
      <c r="C952" s="835" t="s">
        <v>2212</v>
      </c>
      <c r="D952" s="863" t="s">
        <v>2213</v>
      </c>
      <c r="E952" s="835" t="s">
        <v>2300</v>
      </c>
      <c r="F952" s="863" t="s">
        <v>2301</v>
      </c>
      <c r="G952" s="835" t="s">
        <v>3968</v>
      </c>
      <c r="H952" s="835" t="s">
        <v>3969</v>
      </c>
      <c r="I952" s="849">
        <v>3625.159912109375</v>
      </c>
      <c r="J952" s="849">
        <v>2</v>
      </c>
      <c r="K952" s="850">
        <v>7250.31982421875</v>
      </c>
    </row>
    <row r="953" spans="1:11" ht="14.4" customHeight="1" x14ac:dyDescent="0.3">
      <c r="A953" s="831" t="s">
        <v>577</v>
      </c>
      <c r="B953" s="832" t="s">
        <v>578</v>
      </c>
      <c r="C953" s="835" t="s">
        <v>2212</v>
      </c>
      <c r="D953" s="863" t="s">
        <v>2213</v>
      </c>
      <c r="E953" s="835" t="s">
        <v>2300</v>
      </c>
      <c r="F953" s="863" t="s">
        <v>2301</v>
      </c>
      <c r="G953" s="835" t="s">
        <v>3970</v>
      </c>
      <c r="H953" s="835" t="s">
        <v>3971</v>
      </c>
      <c r="I953" s="849">
        <v>1650.6300048828125</v>
      </c>
      <c r="J953" s="849">
        <v>10</v>
      </c>
      <c r="K953" s="850">
        <v>16506.33984375</v>
      </c>
    </row>
    <row r="954" spans="1:11" ht="14.4" customHeight="1" x14ac:dyDescent="0.3">
      <c r="A954" s="831" t="s">
        <v>577</v>
      </c>
      <c r="B954" s="832" t="s">
        <v>578</v>
      </c>
      <c r="C954" s="835" t="s">
        <v>2212</v>
      </c>
      <c r="D954" s="863" t="s">
        <v>2213</v>
      </c>
      <c r="E954" s="835" t="s">
        <v>2300</v>
      </c>
      <c r="F954" s="863" t="s">
        <v>2301</v>
      </c>
      <c r="G954" s="835" t="s">
        <v>3972</v>
      </c>
      <c r="H954" s="835" t="s">
        <v>3973</v>
      </c>
      <c r="I954" s="849">
        <v>1423.97998046875</v>
      </c>
      <c r="J954" s="849">
        <v>10</v>
      </c>
      <c r="K954" s="850">
        <v>14239.759765625</v>
      </c>
    </row>
    <row r="955" spans="1:11" ht="14.4" customHeight="1" x14ac:dyDescent="0.3">
      <c r="A955" s="831" t="s">
        <v>577</v>
      </c>
      <c r="B955" s="832" t="s">
        <v>578</v>
      </c>
      <c r="C955" s="835" t="s">
        <v>2212</v>
      </c>
      <c r="D955" s="863" t="s">
        <v>2213</v>
      </c>
      <c r="E955" s="835" t="s">
        <v>2300</v>
      </c>
      <c r="F955" s="863" t="s">
        <v>2301</v>
      </c>
      <c r="G955" s="835" t="s">
        <v>3974</v>
      </c>
      <c r="H955" s="835" t="s">
        <v>3975</v>
      </c>
      <c r="I955" s="849">
        <v>2125.969970703125</v>
      </c>
      <c r="J955" s="849">
        <v>5</v>
      </c>
      <c r="K955" s="850">
        <v>10629.849609375</v>
      </c>
    </row>
    <row r="956" spans="1:11" ht="14.4" customHeight="1" x14ac:dyDescent="0.3">
      <c r="A956" s="831" t="s">
        <v>577</v>
      </c>
      <c r="B956" s="832" t="s">
        <v>578</v>
      </c>
      <c r="C956" s="835" t="s">
        <v>2212</v>
      </c>
      <c r="D956" s="863" t="s">
        <v>2213</v>
      </c>
      <c r="E956" s="835" t="s">
        <v>2300</v>
      </c>
      <c r="F956" s="863" t="s">
        <v>2301</v>
      </c>
      <c r="G956" s="835" t="s">
        <v>3976</v>
      </c>
      <c r="H956" s="835" t="s">
        <v>3977</v>
      </c>
      <c r="I956" s="849">
        <v>620</v>
      </c>
      <c r="J956" s="849">
        <v>10</v>
      </c>
      <c r="K956" s="850">
        <v>6200.0400390625</v>
      </c>
    </row>
    <row r="957" spans="1:11" ht="14.4" customHeight="1" x14ac:dyDescent="0.3">
      <c r="A957" s="831" t="s">
        <v>577</v>
      </c>
      <c r="B957" s="832" t="s">
        <v>578</v>
      </c>
      <c r="C957" s="835" t="s">
        <v>2212</v>
      </c>
      <c r="D957" s="863" t="s">
        <v>2213</v>
      </c>
      <c r="E957" s="835" t="s">
        <v>2300</v>
      </c>
      <c r="F957" s="863" t="s">
        <v>2301</v>
      </c>
      <c r="G957" s="835" t="s">
        <v>3978</v>
      </c>
      <c r="H957" s="835" t="s">
        <v>3979</v>
      </c>
      <c r="I957" s="849">
        <v>7378.580078125</v>
      </c>
      <c r="J957" s="849">
        <v>2</v>
      </c>
      <c r="K957" s="850">
        <v>14757.16015625</v>
      </c>
    </row>
    <row r="958" spans="1:11" ht="14.4" customHeight="1" x14ac:dyDescent="0.3">
      <c r="A958" s="831" t="s">
        <v>577</v>
      </c>
      <c r="B958" s="832" t="s">
        <v>578</v>
      </c>
      <c r="C958" s="835" t="s">
        <v>2212</v>
      </c>
      <c r="D958" s="863" t="s">
        <v>2213</v>
      </c>
      <c r="E958" s="835" t="s">
        <v>2300</v>
      </c>
      <c r="F958" s="863" t="s">
        <v>2301</v>
      </c>
      <c r="G958" s="835" t="s">
        <v>3980</v>
      </c>
      <c r="H958" s="835" t="s">
        <v>3981</v>
      </c>
      <c r="I958" s="849">
        <v>6098.39990234375</v>
      </c>
      <c r="J958" s="849">
        <v>1</v>
      </c>
      <c r="K958" s="850">
        <v>6098.39990234375</v>
      </c>
    </row>
    <row r="959" spans="1:11" ht="14.4" customHeight="1" x14ac:dyDescent="0.3">
      <c r="A959" s="831" t="s">
        <v>577</v>
      </c>
      <c r="B959" s="832" t="s">
        <v>578</v>
      </c>
      <c r="C959" s="835" t="s">
        <v>2212</v>
      </c>
      <c r="D959" s="863" t="s">
        <v>2213</v>
      </c>
      <c r="E959" s="835" t="s">
        <v>2300</v>
      </c>
      <c r="F959" s="863" t="s">
        <v>2301</v>
      </c>
      <c r="G959" s="835" t="s">
        <v>3982</v>
      </c>
      <c r="H959" s="835" t="s">
        <v>3983</v>
      </c>
      <c r="I959" s="849">
        <v>1331</v>
      </c>
      <c r="J959" s="849">
        <v>10</v>
      </c>
      <c r="K959" s="850">
        <v>13310</v>
      </c>
    </row>
    <row r="960" spans="1:11" ht="14.4" customHeight="1" x14ac:dyDescent="0.3">
      <c r="A960" s="831" t="s">
        <v>577</v>
      </c>
      <c r="B960" s="832" t="s">
        <v>578</v>
      </c>
      <c r="C960" s="835" t="s">
        <v>2212</v>
      </c>
      <c r="D960" s="863" t="s">
        <v>2213</v>
      </c>
      <c r="E960" s="835" t="s">
        <v>2300</v>
      </c>
      <c r="F960" s="863" t="s">
        <v>2301</v>
      </c>
      <c r="G960" s="835" t="s">
        <v>3984</v>
      </c>
      <c r="H960" s="835" t="s">
        <v>3985</v>
      </c>
      <c r="I960" s="849">
        <v>1512.5</v>
      </c>
      <c r="J960" s="849">
        <v>10</v>
      </c>
      <c r="K960" s="850">
        <v>15125</v>
      </c>
    </row>
    <row r="961" spans="1:11" ht="14.4" customHeight="1" x14ac:dyDescent="0.3">
      <c r="A961" s="831" t="s">
        <v>577</v>
      </c>
      <c r="B961" s="832" t="s">
        <v>578</v>
      </c>
      <c r="C961" s="835" t="s">
        <v>2212</v>
      </c>
      <c r="D961" s="863" t="s">
        <v>2213</v>
      </c>
      <c r="E961" s="835" t="s">
        <v>2300</v>
      </c>
      <c r="F961" s="863" t="s">
        <v>2301</v>
      </c>
      <c r="G961" s="835" t="s">
        <v>3986</v>
      </c>
      <c r="H961" s="835" t="s">
        <v>3987</v>
      </c>
      <c r="I961" s="849">
        <v>2274.800048828125</v>
      </c>
      <c r="J961" s="849">
        <v>2</v>
      </c>
      <c r="K961" s="850">
        <v>4549.60009765625</v>
      </c>
    </row>
    <row r="962" spans="1:11" ht="14.4" customHeight="1" x14ac:dyDescent="0.3">
      <c r="A962" s="831" t="s">
        <v>577</v>
      </c>
      <c r="B962" s="832" t="s">
        <v>578</v>
      </c>
      <c r="C962" s="835" t="s">
        <v>2212</v>
      </c>
      <c r="D962" s="863" t="s">
        <v>2213</v>
      </c>
      <c r="E962" s="835" t="s">
        <v>2300</v>
      </c>
      <c r="F962" s="863" t="s">
        <v>2301</v>
      </c>
      <c r="G962" s="835" t="s">
        <v>3988</v>
      </c>
      <c r="H962" s="835" t="s">
        <v>3989</v>
      </c>
      <c r="I962" s="849">
        <v>399.29998779296875</v>
      </c>
      <c r="J962" s="849">
        <v>6</v>
      </c>
      <c r="K962" s="850">
        <v>2395.800048828125</v>
      </c>
    </row>
    <row r="963" spans="1:11" ht="14.4" customHeight="1" x14ac:dyDescent="0.3">
      <c r="A963" s="831" t="s">
        <v>577</v>
      </c>
      <c r="B963" s="832" t="s">
        <v>578</v>
      </c>
      <c r="C963" s="835" t="s">
        <v>2212</v>
      </c>
      <c r="D963" s="863" t="s">
        <v>2213</v>
      </c>
      <c r="E963" s="835" t="s">
        <v>2300</v>
      </c>
      <c r="F963" s="863" t="s">
        <v>2301</v>
      </c>
      <c r="G963" s="835" t="s">
        <v>3990</v>
      </c>
      <c r="H963" s="835" t="s">
        <v>3991</v>
      </c>
      <c r="I963" s="849">
        <v>617.0999755859375</v>
      </c>
      <c r="J963" s="849">
        <v>15</v>
      </c>
      <c r="K963" s="850">
        <v>9256.5</v>
      </c>
    </row>
    <row r="964" spans="1:11" ht="14.4" customHeight="1" x14ac:dyDescent="0.3">
      <c r="A964" s="831" t="s">
        <v>577</v>
      </c>
      <c r="B964" s="832" t="s">
        <v>578</v>
      </c>
      <c r="C964" s="835" t="s">
        <v>2212</v>
      </c>
      <c r="D964" s="863" t="s">
        <v>2213</v>
      </c>
      <c r="E964" s="835" t="s">
        <v>2300</v>
      </c>
      <c r="F964" s="863" t="s">
        <v>2301</v>
      </c>
      <c r="G964" s="835" t="s">
        <v>3992</v>
      </c>
      <c r="H964" s="835" t="s">
        <v>3993</v>
      </c>
      <c r="I964" s="849">
        <v>1490.0400390625</v>
      </c>
      <c r="J964" s="849">
        <v>5</v>
      </c>
      <c r="K964" s="850">
        <v>7450.2001953125</v>
      </c>
    </row>
    <row r="965" spans="1:11" ht="14.4" customHeight="1" x14ac:dyDescent="0.3">
      <c r="A965" s="831" t="s">
        <v>577</v>
      </c>
      <c r="B965" s="832" t="s">
        <v>578</v>
      </c>
      <c r="C965" s="835" t="s">
        <v>2212</v>
      </c>
      <c r="D965" s="863" t="s">
        <v>2213</v>
      </c>
      <c r="E965" s="835" t="s">
        <v>2300</v>
      </c>
      <c r="F965" s="863" t="s">
        <v>2301</v>
      </c>
      <c r="G965" s="835" t="s">
        <v>3994</v>
      </c>
      <c r="H965" s="835" t="s">
        <v>3995</v>
      </c>
      <c r="I965" s="849">
        <v>2031.5899658203125</v>
      </c>
      <c r="J965" s="849">
        <v>2</v>
      </c>
      <c r="K965" s="850">
        <v>4063.179931640625</v>
      </c>
    </row>
    <row r="966" spans="1:11" ht="14.4" customHeight="1" x14ac:dyDescent="0.3">
      <c r="A966" s="831" t="s">
        <v>577</v>
      </c>
      <c r="B966" s="832" t="s">
        <v>578</v>
      </c>
      <c r="C966" s="835" t="s">
        <v>2212</v>
      </c>
      <c r="D966" s="863" t="s">
        <v>2213</v>
      </c>
      <c r="E966" s="835" t="s">
        <v>2300</v>
      </c>
      <c r="F966" s="863" t="s">
        <v>2301</v>
      </c>
      <c r="G966" s="835" t="s">
        <v>3996</v>
      </c>
      <c r="H966" s="835" t="s">
        <v>3997</v>
      </c>
      <c r="I966" s="849">
        <v>1677.06005859375</v>
      </c>
      <c r="J966" s="849">
        <v>5</v>
      </c>
      <c r="K966" s="850">
        <v>8385.2998046875</v>
      </c>
    </row>
    <row r="967" spans="1:11" ht="14.4" customHeight="1" x14ac:dyDescent="0.3">
      <c r="A967" s="831" t="s">
        <v>577</v>
      </c>
      <c r="B967" s="832" t="s">
        <v>578</v>
      </c>
      <c r="C967" s="835" t="s">
        <v>2212</v>
      </c>
      <c r="D967" s="863" t="s">
        <v>2213</v>
      </c>
      <c r="E967" s="835" t="s">
        <v>2300</v>
      </c>
      <c r="F967" s="863" t="s">
        <v>2301</v>
      </c>
      <c r="G967" s="835" t="s">
        <v>3998</v>
      </c>
      <c r="H967" s="835" t="s">
        <v>3999</v>
      </c>
      <c r="I967" s="849">
        <v>1073.5699462890625</v>
      </c>
      <c r="J967" s="849">
        <v>4</v>
      </c>
      <c r="K967" s="850">
        <v>4294.2900390625</v>
      </c>
    </row>
    <row r="968" spans="1:11" ht="14.4" customHeight="1" x14ac:dyDescent="0.3">
      <c r="A968" s="831" t="s">
        <v>577</v>
      </c>
      <c r="B968" s="832" t="s">
        <v>578</v>
      </c>
      <c r="C968" s="835" t="s">
        <v>2212</v>
      </c>
      <c r="D968" s="863" t="s">
        <v>2213</v>
      </c>
      <c r="E968" s="835" t="s">
        <v>2300</v>
      </c>
      <c r="F968" s="863" t="s">
        <v>2301</v>
      </c>
      <c r="G968" s="835" t="s">
        <v>4000</v>
      </c>
      <c r="H968" s="835" t="s">
        <v>4001</v>
      </c>
      <c r="I968" s="849">
        <v>2986.280029296875</v>
      </c>
      <c r="J968" s="849">
        <v>5</v>
      </c>
      <c r="K968" s="850">
        <v>14931.400390625</v>
      </c>
    </row>
    <row r="969" spans="1:11" ht="14.4" customHeight="1" x14ac:dyDescent="0.3">
      <c r="A969" s="831" t="s">
        <v>577</v>
      </c>
      <c r="B969" s="832" t="s">
        <v>578</v>
      </c>
      <c r="C969" s="835" t="s">
        <v>2212</v>
      </c>
      <c r="D969" s="863" t="s">
        <v>2213</v>
      </c>
      <c r="E969" s="835" t="s">
        <v>2300</v>
      </c>
      <c r="F969" s="863" t="s">
        <v>2301</v>
      </c>
      <c r="G969" s="835" t="s">
        <v>4002</v>
      </c>
      <c r="H969" s="835" t="s">
        <v>4003</v>
      </c>
      <c r="I969" s="849">
        <v>1827.0999755859375</v>
      </c>
      <c r="J969" s="849">
        <v>6</v>
      </c>
      <c r="K969" s="850">
        <v>10962.599609375</v>
      </c>
    </row>
    <row r="970" spans="1:11" ht="14.4" customHeight="1" x14ac:dyDescent="0.3">
      <c r="A970" s="831" t="s">
        <v>577</v>
      </c>
      <c r="B970" s="832" t="s">
        <v>578</v>
      </c>
      <c r="C970" s="835" t="s">
        <v>2212</v>
      </c>
      <c r="D970" s="863" t="s">
        <v>2213</v>
      </c>
      <c r="E970" s="835" t="s">
        <v>2300</v>
      </c>
      <c r="F970" s="863" t="s">
        <v>2301</v>
      </c>
      <c r="G970" s="835" t="s">
        <v>4004</v>
      </c>
      <c r="H970" s="835" t="s">
        <v>4005</v>
      </c>
      <c r="I970" s="849">
        <v>641.29998779296875</v>
      </c>
      <c r="J970" s="849">
        <v>3</v>
      </c>
      <c r="K970" s="850">
        <v>1923.9000244140625</v>
      </c>
    </row>
    <row r="971" spans="1:11" ht="14.4" customHeight="1" x14ac:dyDescent="0.3">
      <c r="A971" s="831" t="s">
        <v>577</v>
      </c>
      <c r="B971" s="832" t="s">
        <v>578</v>
      </c>
      <c r="C971" s="835" t="s">
        <v>2212</v>
      </c>
      <c r="D971" s="863" t="s">
        <v>2213</v>
      </c>
      <c r="E971" s="835" t="s">
        <v>2300</v>
      </c>
      <c r="F971" s="863" t="s">
        <v>2301</v>
      </c>
      <c r="G971" s="835" t="s">
        <v>4006</v>
      </c>
      <c r="H971" s="835" t="s">
        <v>4007</v>
      </c>
      <c r="I971" s="849">
        <v>348.48001098632812</v>
      </c>
      <c r="J971" s="849">
        <v>15</v>
      </c>
      <c r="K971" s="850">
        <v>5227.2001953125</v>
      </c>
    </row>
    <row r="972" spans="1:11" ht="14.4" customHeight="1" x14ac:dyDescent="0.3">
      <c r="A972" s="831" t="s">
        <v>577</v>
      </c>
      <c r="B972" s="832" t="s">
        <v>578</v>
      </c>
      <c r="C972" s="835" t="s">
        <v>2212</v>
      </c>
      <c r="D972" s="863" t="s">
        <v>2213</v>
      </c>
      <c r="E972" s="835" t="s">
        <v>2300</v>
      </c>
      <c r="F972" s="863" t="s">
        <v>2301</v>
      </c>
      <c r="G972" s="835" t="s">
        <v>4008</v>
      </c>
      <c r="H972" s="835" t="s">
        <v>4009</v>
      </c>
      <c r="I972" s="849">
        <v>399.29998779296875</v>
      </c>
      <c r="J972" s="849">
        <v>3</v>
      </c>
      <c r="K972" s="850">
        <v>1197.9000244140625</v>
      </c>
    </row>
    <row r="973" spans="1:11" ht="14.4" customHeight="1" x14ac:dyDescent="0.3">
      <c r="A973" s="831" t="s">
        <v>577</v>
      </c>
      <c r="B973" s="832" t="s">
        <v>578</v>
      </c>
      <c r="C973" s="835" t="s">
        <v>2212</v>
      </c>
      <c r="D973" s="863" t="s">
        <v>2213</v>
      </c>
      <c r="E973" s="835" t="s">
        <v>2300</v>
      </c>
      <c r="F973" s="863" t="s">
        <v>2301</v>
      </c>
      <c r="G973" s="835" t="s">
        <v>4010</v>
      </c>
      <c r="H973" s="835" t="s">
        <v>4011</v>
      </c>
      <c r="I973" s="849">
        <v>339.48001098632812</v>
      </c>
      <c r="J973" s="849">
        <v>5</v>
      </c>
      <c r="K973" s="850">
        <v>1697.4000244140625</v>
      </c>
    </row>
    <row r="974" spans="1:11" ht="14.4" customHeight="1" x14ac:dyDescent="0.3">
      <c r="A974" s="831" t="s">
        <v>577</v>
      </c>
      <c r="B974" s="832" t="s">
        <v>578</v>
      </c>
      <c r="C974" s="835" t="s">
        <v>2212</v>
      </c>
      <c r="D974" s="863" t="s">
        <v>2213</v>
      </c>
      <c r="E974" s="835" t="s">
        <v>2300</v>
      </c>
      <c r="F974" s="863" t="s">
        <v>2301</v>
      </c>
      <c r="G974" s="835" t="s">
        <v>4012</v>
      </c>
      <c r="H974" s="835" t="s">
        <v>4013</v>
      </c>
      <c r="I974" s="849">
        <v>3358.18994140625</v>
      </c>
      <c r="J974" s="849">
        <v>5</v>
      </c>
      <c r="K974" s="850">
        <v>16790.9296875</v>
      </c>
    </row>
    <row r="975" spans="1:11" ht="14.4" customHeight="1" x14ac:dyDescent="0.3">
      <c r="A975" s="831" t="s">
        <v>577</v>
      </c>
      <c r="B975" s="832" t="s">
        <v>578</v>
      </c>
      <c r="C975" s="835" t="s">
        <v>2212</v>
      </c>
      <c r="D975" s="863" t="s">
        <v>2213</v>
      </c>
      <c r="E975" s="835" t="s">
        <v>2300</v>
      </c>
      <c r="F975" s="863" t="s">
        <v>2301</v>
      </c>
      <c r="G975" s="835" t="s">
        <v>4014</v>
      </c>
      <c r="H975" s="835" t="s">
        <v>4015</v>
      </c>
      <c r="I975" s="849">
        <v>1050.280029296875</v>
      </c>
      <c r="J975" s="849">
        <v>1</v>
      </c>
      <c r="K975" s="850">
        <v>1050.280029296875</v>
      </c>
    </row>
    <row r="976" spans="1:11" ht="14.4" customHeight="1" x14ac:dyDescent="0.3">
      <c r="A976" s="831" t="s">
        <v>577</v>
      </c>
      <c r="B976" s="832" t="s">
        <v>578</v>
      </c>
      <c r="C976" s="835" t="s">
        <v>2212</v>
      </c>
      <c r="D976" s="863" t="s">
        <v>2213</v>
      </c>
      <c r="E976" s="835" t="s">
        <v>2300</v>
      </c>
      <c r="F976" s="863" t="s">
        <v>2301</v>
      </c>
      <c r="G976" s="835" t="s">
        <v>4016</v>
      </c>
      <c r="H976" s="835" t="s">
        <v>4017</v>
      </c>
      <c r="I976" s="849">
        <v>3035.889892578125</v>
      </c>
      <c r="J976" s="849">
        <v>1</v>
      </c>
      <c r="K976" s="850">
        <v>3035.889892578125</v>
      </c>
    </row>
    <row r="977" spans="1:11" ht="14.4" customHeight="1" x14ac:dyDescent="0.3">
      <c r="A977" s="831" t="s">
        <v>577</v>
      </c>
      <c r="B977" s="832" t="s">
        <v>578</v>
      </c>
      <c r="C977" s="835" t="s">
        <v>2212</v>
      </c>
      <c r="D977" s="863" t="s">
        <v>2213</v>
      </c>
      <c r="E977" s="835" t="s">
        <v>2300</v>
      </c>
      <c r="F977" s="863" t="s">
        <v>2301</v>
      </c>
      <c r="G977" s="835" t="s">
        <v>4018</v>
      </c>
      <c r="H977" s="835" t="s">
        <v>4019</v>
      </c>
      <c r="I977" s="849">
        <v>1119.31005859375</v>
      </c>
      <c r="J977" s="849">
        <v>2</v>
      </c>
      <c r="K977" s="850">
        <v>2238.6201171875</v>
      </c>
    </row>
    <row r="978" spans="1:11" ht="14.4" customHeight="1" x14ac:dyDescent="0.3">
      <c r="A978" s="831" t="s">
        <v>577</v>
      </c>
      <c r="B978" s="832" t="s">
        <v>578</v>
      </c>
      <c r="C978" s="835" t="s">
        <v>2212</v>
      </c>
      <c r="D978" s="863" t="s">
        <v>2213</v>
      </c>
      <c r="E978" s="835" t="s">
        <v>2300</v>
      </c>
      <c r="F978" s="863" t="s">
        <v>2301</v>
      </c>
      <c r="G978" s="835" t="s">
        <v>4020</v>
      </c>
      <c r="H978" s="835" t="s">
        <v>4021</v>
      </c>
      <c r="I978" s="849">
        <v>2464.77001953125</v>
      </c>
      <c r="J978" s="849">
        <v>5</v>
      </c>
      <c r="K978" s="850">
        <v>12323.849609375</v>
      </c>
    </row>
    <row r="979" spans="1:11" ht="14.4" customHeight="1" x14ac:dyDescent="0.3">
      <c r="A979" s="831" t="s">
        <v>577</v>
      </c>
      <c r="B979" s="832" t="s">
        <v>578</v>
      </c>
      <c r="C979" s="835" t="s">
        <v>2212</v>
      </c>
      <c r="D979" s="863" t="s">
        <v>2213</v>
      </c>
      <c r="E979" s="835" t="s">
        <v>2300</v>
      </c>
      <c r="F979" s="863" t="s">
        <v>2301</v>
      </c>
      <c r="G979" s="835" t="s">
        <v>4022</v>
      </c>
      <c r="H979" s="835" t="s">
        <v>4023</v>
      </c>
      <c r="I979" s="849">
        <v>111.56999969482422</v>
      </c>
      <c r="J979" s="849">
        <v>72</v>
      </c>
      <c r="K979" s="850">
        <v>8033.3402099609375</v>
      </c>
    </row>
    <row r="980" spans="1:11" ht="14.4" customHeight="1" x14ac:dyDescent="0.3">
      <c r="A980" s="831" t="s">
        <v>577</v>
      </c>
      <c r="B980" s="832" t="s">
        <v>578</v>
      </c>
      <c r="C980" s="835" t="s">
        <v>2212</v>
      </c>
      <c r="D980" s="863" t="s">
        <v>2213</v>
      </c>
      <c r="E980" s="835" t="s">
        <v>2300</v>
      </c>
      <c r="F980" s="863" t="s">
        <v>2301</v>
      </c>
      <c r="G980" s="835" t="s">
        <v>4024</v>
      </c>
      <c r="H980" s="835" t="s">
        <v>4025</v>
      </c>
      <c r="I980" s="849">
        <v>583.40997314453125</v>
      </c>
      <c r="J980" s="849">
        <v>20</v>
      </c>
      <c r="K980" s="850">
        <v>11668.26953125</v>
      </c>
    </row>
    <row r="981" spans="1:11" ht="14.4" customHeight="1" x14ac:dyDescent="0.3">
      <c r="A981" s="831" t="s">
        <v>577</v>
      </c>
      <c r="B981" s="832" t="s">
        <v>578</v>
      </c>
      <c r="C981" s="835" t="s">
        <v>2212</v>
      </c>
      <c r="D981" s="863" t="s">
        <v>2213</v>
      </c>
      <c r="E981" s="835" t="s">
        <v>2300</v>
      </c>
      <c r="F981" s="863" t="s">
        <v>2301</v>
      </c>
      <c r="G981" s="835" t="s">
        <v>4026</v>
      </c>
      <c r="H981" s="835" t="s">
        <v>4027</v>
      </c>
      <c r="I981" s="849">
        <v>725.71002197265625</v>
      </c>
      <c r="J981" s="849">
        <v>20</v>
      </c>
      <c r="K981" s="850">
        <v>14514.2001953125</v>
      </c>
    </row>
    <row r="982" spans="1:11" ht="14.4" customHeight="1" x14ac:dyDescent="0.3">
      <c r="A982" s="831" t="s">
        <v>577</v>
      </c>
      <c r="B982" s="832" t="s">
        <v>578</v>
      </c>
      <c r="C982" s="835" t="s">
        <v>2212</v>
      </c>
      <c r="D982" s="863" t="s">
        <v>2213</v>
      </c>
      <c r="E982" s="835" t="s">
        <v>2300</v>
      </c>
      <c r="F982" s="863" t="s">
        <v>2301</v>
      </c>
      <c r="G982" s="835" t="s">
        <v>4028</v>
      </c>
      <c r="H982" s="835" t="s">
        <v>4029</v>
      </c>
      <c r="I982" s="849">
        <v>780.5999755859375</v>
      </c>
      <c r="J982" s="849">
        <v>5</v>
      </c>
      <c r="K982" s="850">
        <v>3902.97998046875</v>
      </c>
    </row>
    <row r="983" spans="1:11" ht="14.4" customHeight="1" x14ac:dyDescent="0.3">
      <c r="A983" s="831" t="s">
        <v>577</v>
      </c>
      <c r="B983" s="832" t="s">
        <v>578</v>
      </c>
      <c r="C983" s="835" t="s">
        <v>2212</v>
      </c>
      <c r="D983" s="863" t="s">
        <v>2213</v>
      </c>
      <c r="E983" s="835" t="s">
        <v>2300</v>
      </c>
      <c r="F983" s="863" t="s">
        <v>2301</v>
      </c>
      <c r="G983" s="835" t="s">
        <v>4030</v>
      </c>
      <c r="H983" s="835" t="s">
        <v>4031</v>
      </c>
      <c r="I983" s="849">
        <v>582.010009765625</v>
      </c>
      <c r="J983" s="849">
        <v>1</v>
      </c>
      <c r="K983" s="850">
        <v>582.010009765625</v>
      </c>
    </row>
    <row r="984" spans="1:11" ht="14.4" customHeight="1" x14ac:dyDescent="0.3">
      <c r="A984" s="831" t="s">
        <v>577</v>
      </c>
      <c r="B984" s="832" t="s">
        <v>578</v>
      </c>
      <c r="C984" s="835" t="s">
        <v>2212</v>
      </c>
      <c r="D984" s="863" t="s">
        <v>2213</v>
      </c>
      <c r="E984" s="835" t="s">
        <v>2300</v>
      </c>
      <c r="F984" s="863" t="s">
        <v>2301</v>
      </c>
      <c r="G984" s="835" t="s">
        <v>4032</v>
      </c>
      <c r="H984" s="835" t="s">
        <v>4033</v>
      </c>
      <c r="I984" s="849">
        <v>517.8800048828125</v>
      </c>
      <c r="J984" s="849">
        <v>10</v>
      </c>
      <c r="K984" s="850">
        <v>5178.7998046875</v>
      </c>
    </row>
    <row r="985" spans="1:11" ht="14.4" customHeight="1" x14ac:dyDescent="0.3">
      <c r="A985" s="831" t="s">
        <v>577</v>
      </c>
      <c r="B985" s="832" t="s">
        <v>578</v>
      </c>
      <c r="C985" s="835" t="s">
        <v>2212</v>
      </c>
      <c r="D985" s="863" t="s">
        <v>2213</v>
      </c>
      <c r="E985" s="835" t="s">
        <v>2300</v>
      </c>
      <c r="F985" s="863" t="s">
        <v>2301</v>
      </c>
      <c r="G985" s="835" t="s">
        <v>4034</v>
      </c>
      <c r="H985" s="835" t="s">
        <v>4035</v>
      </c>
      <c r="I985" s="849">
        <v>1996.5</v>
      </c>
      <c r="J985" s="849">
        <v>2</v>
      </c>
      <c r="K985" s="850">
        <v>3993</v>
      </c>
    </row>
    <row r="986" spans="1:11" ht="14.4" customHeight="1" x14ac:dyDescent="0.3">
      <c r="A986" s="831" t="s">
        <v>577</v>
      </c>
      <c r="B986" s="832" t="s">
        <v>578</v>
      </c>
      <c r="C986" s="835" t="s">
        <v>2212</v>
      </c>
      <c r="D986" s="863" t="s">
        <v>2213</v>
      </c>
      <c r="E986" s="835" t="s">
        <v>2300</v>
      </c>
      <c r="F986" s="863" t="s">
        <v>2301</v>
      </c>
      <c r="G986" s="835" t="s">
        <v>4036</v>
      </c>
      <c r="H986" s="835" t="s">
        <v>4037</v>
      </c>
      <c r="I986" s="849">
        <v>3256.110107421875</v>
      </c>
      <c r="J986" s="849">
        <v>1</v>
      </c>
      <c r="K986" s="850">
        <v>3256.110107421875</v>
      </c>
    </row>
    <row r="987" spans="1:11" ht="14.4" customHeight="1" x14ac:dyDescent="0.3">
      <c r="A987" s="831" t="s">
        <v>577</v>
      </c>
      <c r="B987" s="832" t="s">
        <v>578</v>
      </c>
      <c r="C987" s="835" t="s">
        <v>2212</v>
      </c>
      <c r="D987" s="863" t="s">
        <v>2213</v>
      </c>
      <c r="E987" s="835" t="s">
        <v>2300</v>
      </c>
      <c r="F987" s="863" t="s">
        <v>2301</v>
      </c>
      <c r="G987" s="835" t="s">
        <v>4038</v>
      </c>
      <c r="H987" s="835" t="s">
        <v>4039</v>
      </c>
      <c r="I987" s="849">
        <v>953.47998046875</v>
      </c>
      <c r="J987" s="849">
        <v>1</v>
      </c>
      <c r="K987" s="850">
        <v>953.47998046875</v>
      </c>
    </row>
    <row r="988" spans="1:11" ht="14.4" customHeight="1" x14ac:dyDescent="0.3">
      <c r="A988" s="831" t="s">
        <v>577</v>
      </c>
      <c r="B988" s="832" t="s">
        <v>578</v>
      </c>
      <c r="C988" s="835" t="s">
        <v>2212</v>
      </c>
      <c r="D988" s="863" t="s">
        <v>2213</v>
      </c>
      <c r="E988" s="835" t="s">
        <v>2300</v>
      </c>
      <c r="F988" s="863" t="s">
        <v>2301</v>
      </c>
      <c r="G988" s="835" t="s">
        <v>4040</v>
      </c>
      <c r="H988" s="835" t="s">
        <v>4041</v>
      </c>
      <c r="I988" s="849">
        <v>735.08001708984375</v>
      </c>
      <c r="J988" s="849">
        <v>4</v>
      </c>
      <c r="K988" s="850">
        <v>2940.300048828125</v>
      </c>
    </row>
    <row r="989" spans="1:11" ht="14.4" customHeight="1" x14ac:dyDescent="0.3">
      <c r="A989" s="831" t="s">
        <v>577</v>
      </c>
      <c r="B989" s="832" t="s">
        <v>578</v>
      </c>
      <c r="C989" s="835" t="s">
        <v>2212</v>
      </c>
      <c r="D989" s="863" t="s">
        <v>2213</v>
      </c>
      <c r="E989" s="835" t="s">
        <v>2300</v>
      </c>
      <c r="F989" s="863" t="s">
        <v>2301</v>
      </c>
      <c r="G989" s="835" t="s">
        <v>4042</v>
      </c>
      <c r="H989" s="835" t="s">
        <v>4043</v>
      </c>
      <c r="I989" s="849">
        <v>19286.189453125</v>
      </c>
      <c r="J989" s="849">
        <v>1</v>
      </c>
      <c r="K989" s="850">
        <v>19286.189453125</v>
      </c>
    </row>
    <row r="990" spans="1:11" ht="14.4" customHeight="1" x14ac:dyDescent="0.3">
      <c r="A990" s="831" t="s">
        <v>577</v>
      </c>
      <c r="B990" s="832" t="s">
        <v>578</v>
      </c>
      <c r="C990" s="835" t="s">
        <v>2212</v>
      </c>
      <c r="D990" s="863" t="s">
        <v>2213</v>
      </c>
      <c r="E990" s="835" t="s">
        <v>2300</v>
      </c>
      <c r="F990" s="863" t="s">
        <v>2301</v>
      </c>
      <c r="G990" s="835" t="s">
        <v>4044</v>
      </c>
      <c r="H990" s="835" t="s">
        <v>4045</v>
      </c>
      <c r="I990" s="849">
        <v>1395.1300048828125</v>
      </c>
      <c r="J990" s="849">
        <v>1</v>
      </c>
      <c r="K990" s="850">
        <v>1395.1300048828125</v>
      </c>
    </row>
    <row r="991" spans="1:11" ht="14.4" customHeight="1" x14ac:dyDescent="0.3">
      <c r="A991" s="831" t="s">
        <v>577</v>
      </c>
      <c r="B991" s="832" t="s">
        <v>578</v>
      </c>
      <c r="C991" s="835" t="s">
        <v>2212</v>
      </c>
      <c r="D991" s="863" t="s">
        <v>2213</v>
      </c>
      <c r="E991" s="835" t="s">
        <v>2300</v>
      </c>
      <c r="F991" s="863" t="s">
        <v>2301</v>
      </c>
      <c r="G991" s="835" t="s">
        <v>4046</v>
      </c>
      <c r="H991" s="835" t="s">
        <v>4047</v>
      </c>
      <c r="I991" s="849">
        <v>1965.030029296875</v>
      </c>
      <c r="J991" s="849">
        <v>7</v>
      </c>
      <c r="K991" s="850">
        <v>13755.240234375</v>
      </c>
    </row>
    <row r="992" spans="1:11" ht="14.4" customHeight="1" x14ac:dyDescent="0.3">
      <c r="A992" s="831" t="s">
        <v>577</v>
      </c>
      <c r="B992" s="832" t="s">
        <v>578</v>
      </c>
      <c r="C992" s="835" t="s">
        <v>2212</v>
      </c>
      <c r="D992" s="863" t="s">
        <v>2213</v>
      </c>
      <c r="E992" s="835" t="s">
        <v>2300</v>
      </c>
      <c r="F992" s="863" t="s">
        <v>2301</v>
      </c>
      <c r="G992" s="835" t="s">
        <v>4048</v>
      </c>
      <c r="H992" s="835" t="s">
        <v>4049</v>
      </c>
      <c r="I992" s="849">
        <v>1219.675048828125</v>
      </c>
      <c r="J992" s="849">
        <v>2</v>
      </c>
      <c r="K992" s="850">
        <v>2439.35009765625</v>
      </c>
    </row>
    <row r="993" spans="1:11" ht="14.4" customHeight="1" x14ac:dyDescent="0.3">
      <c r="A993" s="831" t="s">
        <v>577</v>
      </c>
      <c r="B993" s="832" t="s">
        <v>578</v>
      </c>
      <c r="C993" s="835" t="s">
        <v>2212</v>
      </c>
      <c r="D993" s="863" t="s">
        <v>2213</v>
      </c>
      <c r="E993" s="835" t="s">
        <v>2300</v>
      </c>
      <c r="F993" s="863" t="s">
        <v>2301</v>
      </c>
      <c r="G993" s="835" t="s">
        <v>4050</v>
      </c>
      <c r="H993" s="835" t="s">
        <v>4051</v>
      </c>
      <c r="I993" s="849">
        <v>1291.0699462890625</v>
      </c>
      <c r="J993" s="849">
        <v>2</v>
      </c>
      <c r="K993" s="850">
        <v>2582.139892578125</v>
      </c>
    </row>
    <row r="994" spans="1:11" ht="14.4" customHeight="1" x14ac:dyDescent="0.3">
      <c r="A994" s="831" t="s">
        <v>577</v>
      </c>
      <c r="B994" s="832" t="s">
        <v>578</v>
      </c>
      <c r="C994" s="835" t="s">
        <v>2212</v>
      </c>
      <c r="D994" s="863" t="s">
        <v>2213</v>
      </c>
      <c r="E994" s="835" t="s">
        <v>2300</v>
      </c>
      <c r="F994" s="863" t="s">
        <v>2301</v>
      </c>
      <c r="G994" s="835" t="s">
        <v>4052</v>
      </c>
      <c r="H994" s="835" t="s">
        <v>4053</v>
      </c>
      <c r="I994" s="849">
        <v>2057</v>
      </c>
      <c r="J994" s="849">
        <v>1</v>
      </c>
      <c r="K994" s="850">
        <v>2057</v>
      </c>
    </row>
    <row r="995" spans="1:11" ht="14.4" customHeight="1" x14ac:dyDescent="0.3">
      <c r="A995" s="831" t="s">
        <v>577</v>
      </c>
      <c r="B995" s="832" t="s">
        <v>578</v>
      </c>
      <c r="C995" s="835" t="s">
        <v>2212</v>
      </c>
      <c r="D995" s="863" t="s">
        <v>2213</v>
      </c>
      <c r="E995" s="835" t="s">
        <v>2300</v>
      </c>
      <c r="F995" s="863" t="s">
        <v>2301</v>
      </c>
      <c r="G995" s="835" t="s">
        <v>4054</v>
      </c>
      <c r="H995" s="835" t="s">
        <v>4055</v>
      </c>
      <c r="I995" s="849">
        <v>1684.3299560546875</v>
      </c>
      <c r="J995" s="849">
        <v>1</v>
      </c>
      <c r="K995" s="850">
        <v>1684.3299560546875</v>
      </c>
    </row>
    <row r="996" spans="1:11" ht="14.4" customHeight="1" x14ac:dyDescent="0.3">
      <c r="A996" s="831" t="s">
        <v>577</v>
      </c>
      <c r="B996" s="832" t="s">
        <v>578</v>
      </c>
      <c r="C996" s="835" t="s">
        <v>2212</v>
      </c>
      <c r="D996" s="863" t="s">
        <v>2213</v>
      </c>
      <c r="E996" s="835" t="s">
        <v>2300</v>
      </c>
      <c r="F996" s="863" t="s">
        <v>2301</v>
      </c>
      <c r="G996" s="835" t="s">
        <v>4056</v>
      </c>
      <c r="H996" s="835" t="s">
        <v>4057</v>
      </c>
      <c r="I996" s="849">
        <v>2321.989990234375</v>
      </c>
      <c r="J996" s="849">
        <v>1</v>
      </c>
      <c r="K996" s="850">
        <v>2321.989990234375</v>
      </c>
    </row>
    <row r="997" spans="1:11" ht="14.4" customHeight="1" x14ac:dyDescent="0.3">
      <c r="A997" s="831" t="s">
        <v>577</v>
      </c>
      <c r="B997" s="832" t="s">
        <v>578</v>
      </c>
      <c r="C997" s="835" t="s">
        <v>2212</v>
      </c>
      <c r="D997" s="863" t="s">
        <v>2213</v>
      </c>
      <c r="E997" s="835" t="s">
        <v>2300</v>
      </c>
      <c r="F997" s="863" t="s">
        <v>2301</v>
      </c>
      <c r="G997" s="835" t="s">
        <v>4058</v>
      </c>
      <c r="H997" s="835" t="s">
        <v>4059</v>
      </c>
      <c r="I997" s="849">
        <v>4322.1201171875</v>
      </c>
      <c r="J997" s="849">
        <v>1</v>
      </c>
      <c r="K997" s="850">
        <v>4322.1201171875</v>
      </c>
    </row>
    <row r="998" spans="1:11" ht="14.4" customHeight="1" x14ac:dyDescent="0.3">
      <c r="A998" s="831" t="s">
        <v>577</v>
      </c>
      <c r="B998" s="832" t="s">
        <v>578</v>
      </c>
      <c r="C998" s="835" t="s">
        <v>2212</v>
      </c>
      <c r="D998" s="863" t="s">
        <v>2213</v>
      </c>
      <c r="E998" s="835" t="s">
        <v>2300</v>
      </c>
      <c r="F998" s="863" t="s">
        <v>2301</v>
      </c>
      <c r="G998" s="835" t="s">
        <v>4060</v>
      </c>
      <c r="H998" s="835" t="s">
        <v>4061</v>
      </c>
      <c r="I998" s="849">
        <v>9520.400390625</v>
      </c>
      <c r="J998" s="849">
        <v>1</v>
      </c>
      <c r="K998" s="850">
        <v>9520.400390625</v>
      </c>
    </row>
    <row r="999" spans="1:11" ht="14.4" customHeight="1" x14ac:dyDescent="0.3">
      <c r="A999" s="831" t="s">
        <v>577</v>
      </c>
      <c r="B999" s="832" t="s">
        <v>578</v>
      </c>
      <c r="C999" s="835" t="s">
        <v>2212</v>
      </c>
      <c r="D999" s="863" t="s">
        <v>2213</v>
      </c>
      <c r="E999" s="835" t="s">
        <v>2300</v>
      </c>
      <c r="F999" s="863" t="s">
        <v>2301</v>
      </c>
      <c r="G999" s="835" t="s">
        <v>4062</v>
      </c>
      <c r="H999" s="835" t="s">
        <v>4063</v>
      </c>
      <c r="I999" s="849">
        <v>1898.489990234375</v>
      </c>
      <c r="J999" s="849">
        <v>1</v>
      </c>
      <c r="K999" s="850">
        <v>1898.489990234375</v>
      </c>
    </row>
    <row r="1000" spans="1:11" ht="14.4" customHeight="1" x14ac:dyDescent="0.3">
      <c r="A1000" s="831" t="s">
        <v>577</v>
      </c>
      <c r="B1000" s="832" t="s">
        <v>578</v>
      </c>
      <c r="C1000" s="835" t="s">
        <v>2212</v>
      </c>
      <c r="D1000" s="863" t="s">
        <v>2213</v>
      </c>
      <c r="E1000" s="835" t="s">
        <v>2300</v>
      </c>
      <c r="F1000" s="863" t="s">
        <v>2301</v>
      </c>
      <c r="G1000" s="835" t="s">
        <v>4064</v>
      </c>
      <c r="H1000" s="835" t="s">
        <v>4065</v>
      </c>
      <c r="I1000" s="849">
        <v>2141.699951171875</v>
      </c>
      <c r="J1000" s="849">
        <v>1</v>
      </c>
      <c r="K1000" s="850">
        <v>2141.699951171875</v>
      </c>
    </row>
    <row r="1001" spans="1:11" ht="14.4" customHeight="1" x14ac:dyDescent="0.3">
      <c r="A1001" s="831" t="s">
        <v>577</v>
      </c>
      <c r="B1001" s="832" t="s">
        <v>578</v>
      </c>
      <c r="C1001" s="835" t="s">
        <v>2212</v>
      </c>
      <c r="D1001" s="863" t="s">
        <v>2213</v>
      </c>
      <c r="E1001" s="835" t="s">
        <v>2481</v>
      </c>
      <c r="F1001" s="863" t="s">
        <v>2482</v>
      </c>
      <c r="G1001" s="835" t="s">
        <v>4066</v>
      </c>
      <c r="H1001" s="835" t="s">
        <v>4067</v>
      </c>
      <c r="I1001" s="849">
        <v>2212.60009765625</v>
      </c>
      <c r="J1001" s="849">
        <v>2</v>
      </c>
      <c r="K1001" s="850">
        <v>4425.2001953125</v>
      </c>
    </row>
    <row r="1002" spans="1:11" ht="14.4" customHeight="1" x14ac:dyDescent="0.3">
      <c r="A1002" s="831" t="s">
        <v>577</v>
      </c>
      <c r="B1002" s="832" t="s">
        <v>578</v>
      </c>
      <c r="C1002" s="835" t="s">
        <v>2212</v>
      </c>
      <c r="D1002" s="863" t="s">
        <v>2213</v>
      </c>
      <c r="E1002" s="835" t="s">
        <v>2481</v>
      </c>
      <c r="F1002" s="863" t="s">
        <v>2482</v>
      </c>
      <c r="G1002" s="835" t="s">
        <v>4068</v>
      </c>
      <c r="H1002" s="835" t="s">
        <v>4069</v>
      </c>
      <c r="I1002" s="849">
        <v>46.959999084472656</v>
      </c>
      <c r="J1002" s="849">
        <v>108</v>
      </c>
      <c r="K1002" s="850">
        <v>5072</v>
      </c>
    </row>
    <row r="1003" spans="1:11" ht="14.4" customHeight="1" x14ac:dyDescent="0.3">
      <c r="A1003" s="831" t="s">
        <v>577</v>
      </c>
      <c r="B1003" s="832" t="s">
        <v>578</v>
      </c>
      <c r="C1003" s="835" t="s">
        <v>2212</v>
      </c>
      <c r="D1003" s="863" t="s">
        <v>2213</v>
      </c>
      <c r="E1003" s="835" t="s">
        <v>2481</v>
      </c>
      <c r="F1003" s="863" t="s">
        <v>2482</v>
      </c>
      <c r="G1003" s="835" t="s">
        <v>4070</v>
      </c>
      <c r="H1003" s="835" t="s">
        <v>4071</v>
      </c>
      <c r="I1003" s="849">
        <v>177.61000061035156</v>
      </c>
      <c r="J1003" s="849">
        <v>12</v>
      </c>
      <c r="K1003" s="850">
        <v>2131.31005859375</v>
      </c>
    </row>
    <row r="1004" spans="1:11" ht="14.4" customHeight="1" x14ac:dyDescent="0.3">
      <c r="A1004" s="831" t="s">
        <v>577</v>
      </c>
      <c r="B1004" s="832" t="s">
        <v>578</v>
      </c>
      <c r="C1004" s="835" t="s">
        <v>2212</v>
      </c>
      <c r="D1004" s="863" t="s">
        <v>2213</v>
      </c>
      <c r="E1004" s="835" t="s">
        <v>2388</v>
      </c>
      <c r="F1004" s="863" t="s">
        <v>2389</v>
      </c>
      <c r="G1004" s="835" t="s">
        <v>4072</v>
      </c>
      <c r="H1004" s="835" t="s">
        <v>4073</v>
      </c>
      <c r="I1004" s="849">
        <v>4450.3798828125</v>
      </c>
      <c r="J1004" s="849">
        <v>2</v>
      </c>
      <c r="K1004" s="850">
        <v>8900.759765625</v>
      </c>
    </row>
    <row r="1005" spans="1:11" ht="14.4" customHeight="1" x14ac:dyDescent="0.3">
      <c r="A1005" s="831" t="s">
        <v>577</v>
      </c>
      <c r="B1005" s="832" t="s">
        <v>578</v>
      </c>
      <c r="C1005" s="835" t="s">
        <v>2212</v>
      </c>
      <c r="D1005" s="863" t="s">
        <v>2213</v>
      </c>
      <c r="E1005" s="835" t="s">
        <v>4074</v>
      </c>
      <c r="F1005" s="863" t="s">
        <v>4075</v>
      </c>
      <c r="G1005" s="835" t="s">
        <v>4076</v>
      </c>
      <c r="H1005" s="835" t="s">
        <v>4077</v>
      </c>
      <c r="I1005" s="849">
        <v>3272.739990234375</v>
      </c>
      <c r="J1005" s="849">
        <v>1</v>
      </c>
      <c r="K1005" s="850">
        <v>3272.739990234375</v>
      </c>
    </row>
    <row r="1006" spans="1:11" ht="14.4" customHeight="1" x14ac:dyDescent="0.3">
      <c r="A1006" s="831" t="s">
        <v>577</v>
      </c>
      <c r="B1006" s="832" t="s">
        <v>578</v>
      </c>
      <c r="C1006" s="835" t="s">
        <v>2212</v>
      </c>
      <c r="D1006" s="863" t="s">
        <v>2213</v>
      </c>
      <c r="E1006" s="835" t="s">
        <v>4074</v>
      </c>
      <c r="F1006" s="863" t="s">
        <v>4075</v>
      </c>
      <c r="G1006" s="835" t="s">
        <v>4078</v>
      </c>
      <c r="H1006" s="835" t="s">
        <v>4079</v>
      </c>
      <c r="I1006" s="849">
        <v>9.9999997764825821E-3</v>
      </c>
      <c r="J1006" s="849">
        <v>2</v>
      </c>
      <c r="K1006" s="850">
        <v>1.9999999552965164E-2</v>
      </c>
    </row>
    <row r="1007" spans="1:11" ht="14.4" customHeight="1" x14ac:dyDescent="0.3">
      <c r="A1007" s="831" t="s">
        <v>577</v>
      </c>
      <c r="B1007" s="832" t="s">
        <v>578</v>
      </c>
      <c r="C1007" s="835" t="s">
        <v>2212</v>
      </c>
      <c r="D1007" s="863" t="s">
        <v>2213</v>
      </c>
      <c r="E1007" s="835" t="s">
        <v>4074</v>
      </c>
      <c r="F1007" s="863" t="s">
        <v>4075</v>
      </c>
      <c r="G1007" s="835" t="s">
        <v>4080</v>
      </c>
      <c r="H1007" s="835" t="s">
        <v>4081</v>
      </c>
      <c r="I1007" s="849">
        <v>28662.869140625</v>
      </c>
      <c r="J1007" s="849">
        <v>2</v>
      </c>
      <c r="K1007" s="850">
        <v>57325.73828125</v>
      </c>
    </row>
    <row r="1008" spans="1:11" ht="14.4" customHeight="1" x14ac:dyDescent="0.3">
      <c r="A1008" s="831" t="s">
        <v>577</v>
      </c>
      <c r="B1008" s="832" t="s">
        <v>578</v>
      </c>
      <c r="C1008" s="835" t="s">
        <v>2212</v>
      </c>
      <c r="D1008" s="863" t="s">
        <v>2213</v>
      </c>
      <c r="E1008" s="835" t="s">
        <v>4074</v>
      </c>
      <c r="F1008" s="863" t="s">
        <v>4075</v>
      </c>
      <c r="G1008" s="835" t="s">
        <v>4082</v>
      </c>
      <c r="H1008" s="835" t="s">
        <v>4083</v>
      </c>
      <c r="I1008" s="849">
        <v>133.10000610351562</v>
      </c>
      <c r="J1008" s="849">
        <v>100</v>
      </c>
      <c r="K1008" s="850">
        <v>13310</v>
      </c>
    </row>
    <row r="1009" spans="1:11" ht="14.4" customHeight="1" thickBot="1" x14ac:dyDescent="0.35">
      <c r="A1009" s="839" t="s">
        <v>577</v>
      </c>
      <c r="B1009" s="840" t="s">
        <v>578</v>
      </c>
      <c r="C1009" s="843" t="s">
        <v>2212</v>
      </c>
      <c r="D1009" s="864" t="s">
        <v>2213</v>
      </c>
      <c r="E1009" s="843" t="s">
        <v>4074</v>
      </c>
      <c r="F1009" s="864" t="s">
        <v>4075</v>
      </c>
      <c r="G1009" s="843" t="s">
        <v>4084</v>
      </c>
      <c r="H1009" s="843" t="s">
        <v>4085</v>
      </c>
      <c r="I1009" s="851">
        <v>16807</v>
      </c>
      <c r="J1009" s="851">
        <v>1</v>
      </c>
      <c r="K1009" s="852">
        <v>16807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596" t="s">
        <v>235</v>
      </c>
      <c r="B3" s="597"/>
      <c r="C3" s="598" t="s">
        <v>224</v>
      </c>
      <c r="D3" s="599"/>
      <c r="E3" s="599"/>
      <c r="F3" s="600"/>
      <c r="G3" s="601" t="s">
        <v>225</v>
      </c>
      <c r="H3" s="602"/>
      <c r="I3" s="602"/>
      <c r="J3" s="603"/>
      <c r="K3" s="604" t="s">
        <v>234</v>
      </c>
      <c r="L3" s="605"/>
      <c r="M3" s="605"/>
      <c r="N3" s="605"/>
      <c r="O3" s="606"/>
      <c r="P3" s="602" t="s">
        <v>299</v>
      </c>
      <c r="Q3" s="602"/>
      <c r="R3" s="602"/>
      <c r="S3" s="603"/>
    </row>
    <row r="4" spans="1:19" ht="15" thickBot="1" x14ac:dyDescent="0.35">
      <c r="A4" s="615">
        <v>2018</v>
      </c>
      <c r="B4" s="616"/>
      <c r="C4" s="617" t="s">
        <v>298</v>
      </c>
      <c r="D4" s="619" t="s">
        <v>130</v>
      </c>
      <c r="E4" s="619" t="s">
        <v>95</v>
      </c>
      <c r="F4" s="594" t="s">
        <v>68</v>
      </c>
      <c r="G4" s="609" t="s">
        <v>226</v>
      </c>
      <c r="H4" s="611" t="s">
        <v>230</v>
      </c>
      <c r="I4" s="611" t="s">
        <v>297</v>
      </c>
      <c r="J4" s="613" t="s">
        <v>227</v>
      </c>
      <c r="K4" s="591" t="s">
        <v>296</v>
      </c>
      <c r="L4" s="592"/>
      <c r="M4" s="592"/>
      <c r="N4" s="593"/>
      <c r="O4" s="594" t="s">
        <v>295</v>
      </c>
      <c r="P4" s="583" t="s">
        <v>294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293</v>
      </c>
      <c r="B5" s="590"/>
      <c r="C5" s="618"/>
      <c r="D5" s="620"/>
      <c r="E5" s="620"/>
      <c r="F5" s="595"/>
      <c r="G5" s="610"/>
      <c r="H5" s="612"/>
      <c r="I5" s="612"/>
      <c r="J5" s="614"/>
      <c r="K5" s="497" t="s">
        <v>228</v>
      </c>
      <c r="L5" s="496" t="s">
        <v>229</v>
      </c>
      <c r="M5" s="496" t="s">
        <v>292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607" t="s">
        <v>223</v>
      </c>
      <c r="B6" s="608"/>
      <c r="C6" s="493">
        <f ca="1">SUM(Tabulka[01 uv_sk])/2</f>
        <v>61.400000000000006</v>
      </c>
      <c r="D6" s="491"/>
      <c r="E6" s="491"/>
      <c r="F6" s="490"/>
      <c r="G6" s="492">
        <f ca="1">SUM(Tabulka[05 h_vram])/2</f>
        <v>36937.15</v>
      </c>
      <c r="H6" s="491">
        <f ca="1">SUM(Tabulka[06 h_naduv])/2</f>
        <v>2636.6499999999996</v>
      </c>
      <c r="I6" s="491">
        <f ca="1">SUM(Tabulka[07 h_nadzk])/2</f>
        <v>468.29999999999995</v>
      </c>
      <c r="J6" s="490">
        <f ca="1">SUM(Tabulka[08 h_oon])/2</f>
        <v>324.5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71397</v>
      </c>
      <c r="N6" s="491">
        <f ca="1">SUM(Tabulka[12 m_oc])/2</f>
        <v>71397</v>
      </c>
      <c r="O6" s="490">
        <f ca="1">SUM(Tabulka[13 m_sk])/2</f>
        <v>13448750</v>
      </c>
      <c r="P6" s="489">
        <f ca="1">SUM(Tabulka[14_vzsk])/2</f>
        <v>22988</v>
      </c>
      <c r="Q6" s="489">
        <f ca="1">SUM(Tabulka[15_vzpl])/2</f>
        <v>19577.891774964119</v>
      </c>
      <c r="R6" s="488">
        <f ca="1">IF(Q6=0,0,P6/Q6)</f>
        <v>1.1741815852407904</v>
      </c>
      <c r="S6" s="487">
        <f ca="1">Q6-P6</f>
        <v>-3410.1082250358813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17.400000000000002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10894.4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2587.3999999999996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422.79999999999995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7612273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22988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16244.558441630783</v>
      </c>
      <c r="R8" s="471">
        <f ca="1">IF(Tabulka[[#This Row],[15_vzpl]]=0,"",Tabulka[[#This Row],[14_vzsk]]/Tabulka[[#This Row],[15_vzpl]])</f>
        <v>1.4151200281989473</v>
      </c>
      <c r="S8" s="470">
        <f ca="1">IF(Tabulka[[#This Row],[15_vzpl]]-Tabulka[[#This Row],[14_vzsk]]=0,"",Tabulka[[#This Row],[15_vzpl]]-Tabulka[[#This Row],[14_vzsk]])</f>
        <v>-6743.4415583692171</v>
      </c>
    </row>
    <row r="9" spans="1:19" x14ac:dyDescent="0.3">
      <c r="A9" s="469">
        <v>99</v>
      </c>
      <c r="B9" s="468" t="s">
        <v>4094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1704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601.6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386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848968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22988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16244.558441630783</v>
      </c>
      <c r="R9" s="471">
        <f ca="1">IF(Tabulka[[#This Row],[15_vzpl]]=0,"",Tabulka[[#This Row],[14_vzsk]]/Tabulka[[#This Row],[15_vzpl]])</f>
        <v>1.4151200281989473</v>
      </c>
      <c r="S9" s="470">
        <f ca="1">IF(Tabulka[[#This Row],[15_vzpl]]-Tabulka[[#This Row],[14_vzsk]]=0,"",Tabulka[[#This Row],[15_vzpl]]-Tabulka[[#This Row],[14_vzsk]])</f>
        <v>-6743.4415583692171</v>
      </c>
    </row>
    <row r="10" spans="1:19" x14ac:dyDescent="0.3">
      <c r="A10" s="469">
        <v>101</v>
      </c>
      <c r="B10" s="468" t="s">
        <v>4095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14.8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9190.4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1985.7999999999997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36.799999999999997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6763305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 t="s">
        <v>4087</v>
      </c>
      <c r="B11" s="468"/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41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24098.75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49.25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45.5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76.5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69897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69897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5522561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3333.3333333333335</v>
      </c>
      <c r="R11" s="471">
        <f ca="1">IF(Tabulka[[#This Row],[15_vzpl]]=0,"",Tabulka[[#This Row],[14_vzsk]]/Tabulka[[#This Row],[15_vzpl]])</f>
        <v>0</v>
      </c>
      <c r="S11" s="470">
        <f ca="1">IF(Tabulka[[#This Row],[15_vzpl]]-Tabulka[[#This Row],[14_vzsk]]=0,"",Tabulka[[#This Row],[15_vzpl]]-Tabulka[[#This Row],[14_vzsk]])</f>
        <v>3333.3333333333335</v>
      </c>
    </row>
    <row r="12" spans="1:19" x14ac:dyDescent="0.3">
      <c r="A12" s="469">
        <v>303</v>
      </c>
      <c r="B12" s="468" t="s">
        <v>4096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10.5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6419.75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45.5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14266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14266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1428220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3333.3333333333335</v>
      </c>
      <c r="R12" s="471">
        <f ca="1">IF(Tabulka[[#This Row],[15_vzpl]]=0,"",Tabulka[[#This Row],[14_vzsk]]/Tabulka[[#This Row],[15_vzpl]])</f>
        <v>0</v>
      </c>
      <c r="S12" s="470">
        <f ca="1">IF(Tabulka[[#This Row],[15_vzpl]]-Tabulka[[#This Row],[14_vzsk]]=0,"",Tabulka[[#This Row],[15_vzpl]]-Tabulka[[#This Row],[14_vzsk]])</f>
        <v>3333.3333333333335</v>
      </c>
    </row>
    <row r="13" spans="1:19" x14ac:dyDescent="0.3">
      <c r="A13" s="469">
        <v>304</v>
      </c>
      <c r="B13" s="468" t="s">
        <v>4097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8147.5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3822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3822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2145083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 t="str">
        <f ca="1">IF(Tabulka[[#This Row],[15_vzpl]]-Tabulka[[#This Row],[14_vzsk]]=0,"",Tabulka[[#This Row],[15_vzpl]]-Tabulka[[#This Row],[14_vzsk]])</f>
        <v/>
      </c>
    </row>
    <row r="14" spans="1:19" x14ac:dyDescent="0.3">
      <c r="A14" s="469">
        <v>305</v>
      </c>
      <c r="B14" s="468" t="s">
        <v>4098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1582.5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472116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3">
      <c r="A15" s="469">
        <v>636</v>
      </c>
      <c r="B15" s="468" t="s">
        <v>4099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4479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4479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130094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642</v>
      </c>
      <c r="B16" s="468" t="s">
        <v>4100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7174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47.25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76.5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47330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47330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1347048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 t="s">
        <v>4088</v>
      </c>
      <c r="B17" s="468"/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1944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313916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30</v>
      </c>
      <c r="B18" s="468" t="s">
        <v>4101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1944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313916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301</v>
      </c>
    </row>
    <row r="20" spans="1:19" x14ac:dyDescent="0.3">
      <c r="A20" s="222" t="s">
        <v>201</v>
      </c>
    </row>
    <row r="21" spans="1:19" x14ac:dyDescent="0.3">
      <c r="A21" s="223" t="s">
        <v>271</v>
      </c>
    </row>
    <row r="22" spans="1:19" x14ac:dyDescent="0.3">
      <c r="A22" s="461" t="s">
        <v>270</v>
      </c>
    </row>
    <row r="23" spans="1:19" x14ac:dyDescent="0.3">
      <c r="A23" s="374" t="s">
        <v>233</v>
      </c>
    </row>
    <row r="24" spans="1:19" x14ac:dyDescent="0.3">
      <c r="A24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8">
    <cfRule type="cellIs" dxfId="25" priority="3" operator="lessThan">
      <formula>0</formula>
    </cfRule>
  </conditionalFormatting>
  <conditionalFormatting sqref="R6:R18">
    <cfRule type="cellIs" dxfId="24" priority="4" operator="greaterThan">
      <formula>1</formula>
    </cfRule>
  </conditionalFormatting>
  <conditionalFormatting sqref="A8:S18">
    <cfRule type="expression" dxfId="23" priority="2">
      <formula>$B8=""</formula>
    </cfRule>
  </conditionalFormatting>
  <conditionalFormatting sqref="P8:S18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27365.884279920574</v>
      </c>
      <c r="D4" s="280">
        <f ca="1">IF(ISERROR(VLOOKUP("Náklady celkem",INDIRECT("HI!$A:$G"),5,0)),0,VLOOKUP("Náklady celkem",INDIRECT("HI!$A:$G"),5,0))</f>
        <v>26171.05301</v>
      </c>
      <c r="E4" s="281">
        <f ca="1">IF(C4=0,0,D4/C4)</f>
        <v>0.95633865663908879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818.33334680175778</v>
      </c>
      <c r="D7" s="288">
        <f>IF(ISERROR(HI!E5),"",HI!E5)</f>
        <v>495.59277999999983</v>
      </c>
      <c r="E7" s="285">
        <f t="shared" ref="E7:E15" si="0">IF(C7=0,0,D7/C7)</f>
        <v>0.60561234848475232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0.97608681463757707</v>
      </c>
      <c r="E8" s="285">
        <f t="shared" si="0"/>
        <v>1.0845409051528634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0.2556338028169014</v>
      </c>
      <c r="E9" s="285">
        <f>IF(C9=0,0,D9/C9)</f>
        <v>0.852112676056338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0.80950755377058736</v>
      </c>
      <c r="E11" s="285">
        <f t="shared" si="0"/>
        <v>1.3491792562843123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0.9955486175487035</v>
      </c>
      <c r="E12" s="285">
        <f t="shared" si="0"/>
        <v>1.2444357719358794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5273.0667697448735</v>
      </c>
      <c r="D15" s="288">
        <f>IF(ISERROR(HI!E6),"",HI!E6)</f>
        <v>5136.4926599999999</v>
      </c>
      <c r="E15" s="285">
        <f t="shared" si="0"/>
        <v>0.97409968132235858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19098.698348510741</v>
      </c>
      <c r="D16" s="284">
        <f ca="1">IF(ISERROR(VLOOKUP("Osobní náklady (Kč) *",INDIRECT("HI!$A:$G"),5,0)),0,VLOOKUP("Osobní náklady (Kč) *",INDIRECT("HI!$A:$G"),5,0))</f>
        <v>18279.948120000001</v>
      </c>
      <c r="E16" s="285">
        <f ca="1">IF(C16=0,0,D16/C16)</f>
        <v>0.95713057436845772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24709.0363</v>
      </c>
      <c r="D18" s="303">
        <f ca="1">IF(ISERROR(VLOOKUP("Výnosy celkem",INDIRECT("HI!$A:$G"),5,0)),0,VLOOKUP("Výnosy celkem",INDIRECT("HI!$A:$G"),5,0))</f>
        <v>20885.283609999999</v>
      </c>
      <c r="E18" s="304">
        <f t="shared" ref="E18:E31" ca="1" si="1">IF(C18=0,0,D18/C18)</f>
        <v>0.84524881328536472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1390.9663000000005</v>
      </c>
      <c r="D19" s="284">
        <f ca="1">IF(ISERROR(VLOOKUP("Ambulance *",INDIRECT("HI!$A:$G"),5,0)),0,VLOOKUP("Ambulance *",INDIRECT("HI!$A:$G"),5,0))</f>
        <v>1281.0636099999995</v>
      </c>
      <c r="E19" s="285">
        <f t="shared" ca="1" si="1"/>
        <v>0.9209882439279794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0.9209882439279794</v>
      </c>
      <c r="E20" s="285">
        <f t="shared" si="1"/>
        <v>0.9209882439279794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0.92098824392797962</v>
      </c>
      <c r="E21" s="285">
        <f t="shared" si="1"/>
        <v>0.92098824392797962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0.83194654613846664</v>
      </c>
      <c r="E23" s="285">
        <f t="shared" si="1"/>
        <v>0.97876064251584316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23318.07</v>
      </c>
      <c r="D24" s="284">
        <f ca="1">IF(ISERROR(VLOOKUP("Hospitalizace *",INDIRECT("HI!$A:$G"),5,0)),0,VLOOKUP("Hospitalizace *",INDIRECT("HI!$A:$G"),5,0))</f>
        <v>19604.219999999998</v>
      </c>
      <c r="E24" s="285">
        <f ca="1">IF(C24=0,0,D24/C24)</f>
        <v>0.84073081520040027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0.84073081520040027</v>
      </c>
      <c r="E25" s="285">
        <f t="shared" si="1"/>
        <v>0.84073081520040027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0.83196936967767898</v>
      </c>
      <c r="E26" s="285">
        <f t="shared" si="1"/>
        <v>0.83196936967767898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0.88294797687861271</v>
      </c>
      <c r="E29" s="285">
        <f t="shared" si="1"/>
        <v>0.92941892303011864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0.77167277167277171</v>
      </c>
      <c r="E30" s="285">
        <f t="shared" si="1"/>
        <v>0.77167277167277171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0.6314616304008005</v>
      </c>
      <c r="D31" s="289">
        <f>IF(ISERROR(VLOOKUP("Celkem:",'ZV Vyžád.'!$A:$M,7,0)),"",VLOOKUP("Celkem:",'ZV Vyžád.'!$A:$M,7,0))</f>
        <v>0.93075649120948556</v>
      </c>
      <c r="E31" s="285">
        <f t="shared" si="1"/>
        <v>1.4739715707171583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5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4093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2018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17.400000000000002</v>
      </c>
      <c r="F4" s="498"/>
      <c r="G4" s="498"/>
      <c r="H4" s="498"/>
      <c r="I4" s="498">
        <v>3073.6</v>
      </c>
      <c r="J4" s="498">
        <v>544.4</v>
      </c>
      <c r="K4" s="498">
        <v>140.39999999999998</v>
      </c>
      <c r="L4" s="498">
        <v>62</v>
      </c>
      <c r="M4" s="498"/>
      <c r="N4" s="498"/>
      <c r="O4" s="498"/>
      <c r="P4" s="498"/>
      <c r="Q4" s="498">
        <v>1852856</v>
      </c>
      <c r="R4" s="498">
        <v>4950</v>
      </c>
      <c r="S4" s="498">
        <v>4061.1396104076957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2.6</v>
      </c>
      <c r="I5">
        <v>478.4</v>
      </c>
      <c r="J5">
        <v>70</v>
      </c>
      <c r="K5">
        <v>103.6</v>
      </c>
      <c r="Q5">
        <v>181976</v>
      </c>
      <c r="R5">
        <v>4950</v>
      </c>
      <c r="S5">
        <v>4061.1396104076957</v>
      </c>
    </row>
    <row r="6" spans="1:19" x14ac:dyDescent="0.3">
      <c r="A6" s="505" t="s">
        <v>213</v>
      </c>
      <c r="B6" s="504">
        <v>3</v>
      </c>
      <c r="C6">
        <v>1</v>
      </c>
      <c r="D6">
        <v>101</v>
      </c>
      <c r="E6">
        <v>14.8</v>
      </c>
      <c r="I6">
        <v>2595.1999999999998</v>
      </c>
      <c r="J6">
        <v>474.4</v>
      </c>
      <c r="K6">
        <v>36.799999999999997</v>
      </c>
      <c r="L6">
        <v>62</v>
      </c>
      <c r="Q6">
        <v>1670880</v>
      </c>
    </row>
    <row r="7" spans="1:19" x14ac:dyDescent="0.3">
      <c r="A7" s="503" t="s">
        <v>214</v>
      </c>
      <c r="B7" s="502">
        <v>4</v>
      </c>
      <c r="C7">
        <v>1</v>
      </c>
      <c r="D7" t="s">
        <v>4087</v>
      </c>
      <c r="E7">
        <v>41</v>
      </c>
      <c r="I7">
        <v>6593.25</v>
      </c>
      <c r="J7">
        <v>12</v>
      </c>
      <c r="O7">
        <v>7160</v>
      </c>
      <c r="P7">
        <v>7160</v>
      </c>
      <c r="Q7">
        <v>1395754</v>
      </c>
      <c r="S7">
        <v>833.33333333333337</v>
      </c>
    </row>
    <row r="8" spans="1:19" x14ac:dyDescent="0.3">
      <c r="A8" s="505" t="s">
        <v>215</v>
      </c>
      <c r="B8" s="504">
        <v>5</v>
      </c>
      <c r="C8">
        <v>1</v>
      </c>
      <c r="D8">
        <v>303</v>
      </c>
      <c r="E8">
        <v>10.5</v>
      </c>
      <c r="I8">
        <v>1740.75</v>
      </c>
      <c r="Q8">
        <v>354990</v>
      </c>
      <c r="S8">
        <v>833.33333333333337</v>
      </c>
    </row>
    <row r="9" spans="1:19" x14ac:dyDescent="0.3">
      <c r="A9" s="503" t="s">
        <v>216</v>
      </c>
      <c r="B9" s="502">
        <v>6</v>
      </c>
      <c r="C9">
        <v>1</v>
      </c>
      <c r="D9">
        <v>304</v>
      </c>
      <c r="E9">
        <v>13</v>
      </c>
      <c r="I9">
        <v>2209.5</v>
      </c>
      <c r="Q9">
        <v>535048</v>
      </c>
    </row>
    <row r="10" spans="1:19" x14ac:dyDescent="0.3">
      <c r="A10" s="505" t="s">
        <v>217</v>
      </c>
      <c r="B10" s="504">
        <v>7</v>
      </c>
      <c r="C10">
        <v>1</v>
      </c>
      <c r="D10">
        <v>305</v>
      </c>
      <c r="E10">
        <v>2.5</v>
      </c>
      <c r="I10">
        <v>416.5</v>
      </c>
      <c r="Q10">
        <v>117838</v>
      </c>
    </row>
    <row r="11" spans="1:19" x14ac:dyDescent="0.3">
      <c r="A11" s="503" t="s">
        <v>218</v>
      </c>
      <c r="B11" s="502">
        <v>8</v>
      </c>
      <c r="C11">
        <v>1</v>
      </c>
      <c r="D11">
        <v>636</v>
      </c>
      <c r="E11">
        <v>2</v>
      </c>
      <c r="I11">
        <v>267.5</v>
      </c>
      <c r="Q11">
        <v>43325</v>
      </c>
    </row>
    <row r="12" spans="1:19" x14ac:dyDescent="0.3">
      <c r="A12" s="505" t="s">
        <v>219</v>
      </c>
      <c r="B12" s="504">
        <v>9</v>
      </c>
      <c r="C12">
        <v>1</v>
      </c>
      <c r="D12">
        <v>642</v>
      </c>
      <c r="E12">
        <v>13</v>
      </c>
      <c r="I12">
        <v>1959</v>
      </c>
      <c r="J12">
        <v>12</v>
      </c>
      <c r="O12">
        <v>7160</v>
      </c>
      <c r="P12">
        <v>7160</v>
      </c>
      <c r="Q12">
        <v>344553</v>
      </c>
    </row>
    <row r="13" spans="1:19" x14ac:dyDescent="0.3">
      <c r="A13" s="503" t="s">
        <v>220</v>
      </c>
      <c r="B13" s="502">
        <v>10</v>
      </c>
      <c r="C13">
        <v>1</v>
      </c>
      <c r="D13" t="s">
        <v>4088</v>
      </c>
      <c r="E13">
        <v>3</v>
      </c>
      <c r="I13">
        <v>552</v>
      </c>
      <c r="Q13">
        <v>81240</v>
      </c>
    </row>
    <row r="14" spans="1:19" x14ac:dyDescent="0.3">
      <c r="A14" s="505" t="s">
        <v>221</v>
      </c>
      <c r="B14" s="504">
        <v>11</v>
      </c>
      <c r="C14">
        <v>1</v>
      </c>
      <c r="D14">
        <v>30</v>
      </c>
      <c r="E14">
        <v>3</v>
      </c>
      <c r="I14">
        <v>552</v>
      </c>
      <c r="Q14">
        <v>81240</v>
      </c>
    </row>
    <row r="15" spans="1:19" x14ac:dyDescent="0.3">
      <c r="A15" s="503" t="s">
        <v>222</v>
      </c>
      <c r="B15" s="502">
        <v>12</v>
      </c>
      <c r="C15" t="s">
        <v>4089</v>
      </c>
      <c r="E15">
        <v>61.400000000000006</v>
      </c>
      <c r="I15">
        <v>10218.85</v>
      </c>
      <c r="J15">
        <v>556.4</v>
      </c>
      <c r="K15">
        <v>140.39999999999998</v>
      </c>
      <c r="L15">
        <v>62</v>
      </c>
      <c r="O15">
        <v>7160</v>
      </c>
      <c r="P15">
        <v>7160</v>
      </c>
      <c r="Q15">
        <v>3329850</v>
      </c>
      <c r="R15">
        <v>4950</v>
      </c>
      <c r="S15">
        <v>4894.4729437410288</v>
      </c>
    </row>
    <row r="16" spans="1:19" x14ac:dyDescent="0.3">
      <c r="A16" s="501" t="s">
        <v>210</v>
      </c>
      <c r="B16" s="500">
        <v>2018</v>
      </c>
      <c r="C16">
        <v>2</v>
      </c>
      <c r="D16" t="s">
        <v>272</v>
      </c>
      <c r="E16">
        <v>17.400000000000002</v>
      </c>
      <c r="I16">
        <v>2408</v>
      </c>
      <c r="J16">
        <v>676.8</v>
      </c>
      <c r="K16">
        <v>94</v>
      </c>
      <c r="L16">
        <v>62</v>
      </c>
      <c r="O16">
        <v>1500</v>
      </c>
      <c r="P16">
        <v>1500</v>
      </c>
      <c r="Q16">
        <v>1915427</v>
      </c>
      <c r="R16">
        <v>220</v>
      </c>
      <c r="S16">
        <v>4061.1396104076957</v>
      </c>
    </row>
    <row r="17" spans="3:19" x14ac:dyDescent="0.3">
      <c r="C17">
        <v>2</v>
      </c>
      <c r="D17">
        <v>99</v>
      </c>
      <c r="E17">
        <v>2.6</v>
      </c>
      <c r="I17">
        <v>368</v>
      </c>
      <c r="J17">
        <v>132</v>
      </c>
      <c r="K17">
        <v>94</v>
      </c>
      <c r="Q17">
        <v>205778</v>
      </c>
      <c r="R17">
        <v>220</v>
      </c>
      <c r="S17">
        <v>4061.1396104076957</v>
      </c>
    </row>
    <row r="18" spans="3:19" x14ac:dyDescent="0.3">
      <c r="C18">
        <v>2</v>
      </c>
      <c r="D18">
        <v>101</v>
      </c>
      <c r="E18">
        <v>14.8</v>
      </c>
      <c r="I18">
        <v>2040</v>
      </c>
      <c r="J18">
        <v>544.79999999999995</v>
      </c>
      <c r="L18">
        <v>62</v>
      </c>
      <c r="O18">
        <v>1500</v>
      </c>
      <c r="P18">
        <v>1500</v>
      </c>
      <c r="Q18">
        <v>1709649</v>
      </c>
    </row>
    <row r="19" spans="3:19" x14ac:dyDescent="0.3">
      <c r="C19">
        <v>2</v>
      </c>
      <c r="D19" t="s">
        <v>4087</v>
      </c>
      <c r="E19">
        <v>41</v>
      </c>
      <c r="I19">
        <v>5809.5</v>
      </c>
      <c r="O19">
        <v>16803</v>
      </c>
      <c r="P19">
        <v>16803</v>
      </c>
      <c r="Q19">
        <v>1343982</v>
      </c>
      <c r="S19">
        <v>833.33333333333337</v>
      </c>
    </row>
    <row r="20" spans="3:19" x14ac:dyDescent="0.3">
      <c r="C20">
        <v>2</v>
      </c>
      <c r="D20">
        <v>303</v>
      </c>
      <c r="E20">
        <v>10.5</v>
      </c>
      <c r="I20">
        <v>1529.5</v>
      </c>
      <c r="O20">
        <v>4866</v>
      </c>
      <c r="P20">
        <v>4866</v>
      </c>
      <c r="Q20">
        <v>351687</v>
      </c>
      <c r="S20">
        <v>833.33333333333337</v>
      </c>
    </row>
    <row r="21" spans="3:19" x14ac:dyDescent="0.3">
      <c r="C21">
        <v>2</v>
      </c>
      <c r="D21">
        <v>304</v>
      </c>
      <c r="E21">
        <v>13</v>
      </c>
      <c r="I21">
        <v>1956</v>
      </c>
      <c r="O21">
        <v>1622</v>
      </c>
      <c r="P21">
        <v>1622</v>
      </c>
      <c r="Q21">
        <v>516962</v>
      </c>
    </row>
    <row r="22" spans="3:19" x14ac:dyDescent="0.3">
      <c r="C22">
        <v>2</v>
      </c>
      <c r="D22">
        <v>305</v>
      </c>
      <c r="E22">
        <v>2.5</v>
      </c>
      <c r="I22">
        <v>392.5</v>
      </c>
      <c r="Q22">
        <v>116113</v>
      </c>
    </row>
    <row r="23" spans="3:19" x14ac:dyDescent="0.3">
      <c r="C23">
        <v>2</v>
      </c>
      <c r="D23">
        <v>636</v>
      </c>
      <c r="E23">
        <v>2</v>
      </c>
      <c r="I23">
        <v>156</v>
      </c>
      <c r="O23">
        <v>815</v>
      </c>
      <c r="P23">
        <v>815</v>
      </c>
      <c r="Q23">
        <v>25056</v>
      </c>
    </row>
    <row r="24" spans="3:19" x14ac:dyDescent="0.3">
      <c r="C24">
        <v>2</v>
      </c>
      <c r="D24">
        <v>642</v>
      </c>
      <c r="E24">
        <v>13</v>
      </c>
      <c r="I24">
        <v>1775.5</v>
      </c>
      <c r="O24">
        <v>9500</v>
      </c>
      <c r="P24">
        <v>9500</v>
      </c>
      <c r="Q24">
        <v>334164</v>
      </c>
    </row>
    <row r="25" spans="3:19" x14ac:dyDescent="0.3">
      <c r="C25">
        <v>2</v>
      </c>
      <c r="D25" t="s">
        <v>4088</v>
      </c>
      <c r="E25">
        <v>3</v>
      </c>
      <c r="I25">
        <v>480</v>
      </c>
      <c r="Q25">
        <v>81240</v>
      </c>
    </row>
    <row r="26" spans="3:19" x14ac:dyDescent="0.3">
      <c r="C26">
        <v>2</v>
      </c>
      <c r="D26">
        <v>30</v>
      </c>
      <c r="E26">
        <v>3</v>
      </c>
      <c r="I26">
        <v>480</v>
      </c>
      <c r="Q26">
        <v>81240</v>
      </c>
    </row>
    <row r="27" spans="3:19" x14ac:dyDescent="0.3">
      <c r="C27" t="s">
        <v>4090</v>
      </c>
      <c r="E27">
        <v>61.400000000000006</v>
      </c>
      <c r="I27">
        <v>8697.5</v>
      </c>
      <c r="J27">
        <v>676.8</v>
      </c>
      <c r="K27">
        <v>94</v>
      </c>
      <c r="L27">
        <v>62</v>
      </c>
      <c r="O27">
        <v>18303</v>
      </c>
      <c r="P27">
        <v>18303</v>
      </c>
      <c r="Q27">
        <v>3340649</v>
      </c>
      <c r="R27">
        <v>220</v>
      </c>
      <c r="S27">
        <v>4894.4729437410288</v>
      </c>
    </row>
    <row r="28" spans="3:19" x14ac:dyDescent="0.3">
      <c r="C28">
        <v>3</v>
      </c>
      <c r="D28" t="s">
        <v>272</v>
      </c>
      <c r="E28">
        <v>17.400000000000002</v>
      </c>
      <c r="I28">
        <v>2638.4</v>
      </c>
      <c r="J28">
        <v>693</v>
      </c>
      <c r="K28">
        <v>94.4</v>
      </c>
      <c r="L28">
        <v>62</v>
      </c>
      <c r="Q28">
        <v>1939942</v>
      </c>
      <c r="R28">
        <v>17818</v>
      </c>
      <c r="S28">
        <v>4061.1396104076957</v>
      </c>
    </row>
    <row r="29" spans="3:19" x14ac:dyDescent="0.3">
      <c r="C29">
        <v>3</v>
      </c>
      <c r="D29">
        <v>99</v>
      </c>
      <c r="E29">
        <v>2.6</v>
      </c>
      <c r="I29">
        <v>433.6</v>
      </c>
      <c r="J29">
        <v>230</v>
      </c>
      <c r="K29">
        <v>94.4</v>
      </c>
      <c r="Q29">
        <v>238726</v>
      </c>
      <c r="R29">
        <v>17818</v>
      </c>
      <c r="S29">
        <v>4061.1396104076957</v>
      </c>
    </row>
    <row r="30" spans="3:19" x14ac:dyDescent="0.3">
      <c r="C30">
        <v>3</v>
      </c>
      <c r="D30">
        <v>101</v>
      </c>
      <c r="E30">
        <v>14.8</v>
      </c>
      <c r="I30">
        <v>2204.8000000000002</v>
      </c>
      <c r="J30">
        <v>463</v>
      </c>
      <c r="L30">
        <v>62</v>
      </c>
      <c r="Q30">
        <v>1701216</v>
      </c>
    </row>
    <row r="31" spans="3:19" x14ac:dyDescent="0.3">
      <c r="C31">
        <v>3</v>
      </c>
      <c r="D31" t="s">
        <v>4087</v>
      </c>
      <c r="E31">
        <v>41</v>
      </c>
      <c r="I31">
        <v>6002.25</v>
      </c>
      <c r="J31">
        <v>13</v>
      </c>
      <c r="K31">
        <v>31.5</v>
      </c>
      <c r="O31">
        <v>16254</v>
      </c>
      <c r="P31">
        <v>16254</v>
      </c>
      <c r="Q31">
        <v>1384253</v>
      </c>
      <c r="S31">
        <v>833.33333333333337</v>
      </c>
    </row>
    <row r="32" spans="3:19" x14ac:dyDescent="0.3">
      <c r="C32">
        <v>3</v>
      </c>
      <c r="D32">
        <v>303</v>
      </c>
      <c r="E32">
        <v>10.5</v>
      </c>
      <c r="I32">
        <v>1649</v>
      </c>
      <c r="K32">
        <v>31.5</v>
      </c>
      <c r="O32">
        <v>2400</v>
      </c>
      <c r="P32">
        <v>2400</v>
      </c>
      <c r="Q32">
        <v>368275</v>
      </c>
      <c r="S32">
        <v>833.33333333333337</v>
      </c>
    </row>
    <row r="33" spans="3:19" x14ac:dyDescent="0.3">
      <c r="C33">
        <v>3</v>
      </c>
      <c r="D33">
        <v>304</v>
      </c>
      <c r="E33">
        <v>13</v>
      </c>
      <c r="I33">
        <v>2080</v>
      </c>
      <c r="O33">
        <v>1000</v>
      </c>
      <c r="P33">
        <v>1000</v>
      </c>
      <c r="Q33">
        <v>545153</v>
      </c>
    </row>
    <row r="34" spans="3:19" x14ac:dyDescent="0.3">
      <c r="C34">
        <v>3</v>
      </c>
      <c r="D34">
        <v>305</v>
      </c>
      <c r="E34">
        <v>2.5</v>
      </c>
      <c r="I34">
        <v>369</v>
      </c>
      <c r="Q34">
        <v>121872</v>
      </c>
    </row>
    <row r="35" spans="3:19" x14ac:dyDescent="0.3">
      <c r="C35">
        <v>3</v>
      </c>
      <c r="D35">
        <v>636</v>
      </c>
      <c r="E35">
        <v>2</v>
      </c>
      <c r="I35">
        <v>139.75</v>
      </c>
      <c r="O35">
        <v>1700</v>
      </c>
      <c r="P35">
        <v>1700</v>
      </c>
      <c r="Q35">
        <v>27895</v>
      </c>
    </row>
    <row r="36" spans="3:19" x14ac:dyDescent="0.3">
      <c r="C36">
        <v>3</v>
      </c>
      <c r="D36">
        <v>642</v>
      </c>
      <c r="E36">
        <v>13</v>
      </c>
      <c r="I36">
        <v>1764.5</v>
      </c>
      <c r="J36">
        <v>13</v>
      </c>
      <c r="O36">
        <v>11154</v>
      </c>
      <c r="P36">
        <v>11154</v>
      </c>
      <c r="Q36">
        <v>321058</v>
      </c>
    </row>
    <row r="37" spans="3:19" x14ac:dyDescent="0.3">
      <c r="C37">
        <v>3</v>
      </c>
      <c r="D37" t="s">
        <v>4088</v>
      </c>
      <c r="E37">
        <v>3</v>
      </c>
      <c r="I37">
        <v>448</v>
      </c>
      <c r="Q37">
        <v>75067</v>
      </c>
    </row>
    <row r="38" spans="3:19" x14ac:dyDescent="0.3">
      <c r="C38">
        <v>3</v>
      </c>
      <c r="D38">
        <v>30</v>
      </c>
      <c r="E38">
        <v>3</v>
      </c>
      <c r="I38">
        <v>448</v>
      </c>
      <c r="Q38">
        <v>75067</v>
      </c>
    </row>
    <row r="39" spans="3:19" x14ac:dyDescent="0.3">
      <c r="C39" t="s">
        <v>4091</v>
      </c>
      <c r="E39">
        <v>61.400000000000006</v>
      </c>
      <c r="I39">
        <v>9088.65</v>
      </c>
      <c r="J39">
        <v>706</v>
      </c>
      <c r="K39">
        <v>125.9</v>
      </c>
      <c r="L39">
        <v>62</v>
      </c>
      <c r="O39">
        <v>16254</v>
      </c>
      <c r="P39">
        <v>16254</v>
      </c>
      <c r="Q39">
        <v>3399262</v>
      </c>
      <c r="R39">
        <v>17818</v>
      </c>
      <c r="S39">
        <v>4894.4729437410288</v>
      </c>
    </row>
    <row r="40" spans="3:19" x14ac:dyDescent="0.3">
      <c r="C40">
        <v>4</v>
      </c>
      <c r="D40" t="s">
        <v>272</v>
      </c>
      <c r="E40">
        <v>17.400000000000002</v>
      </c>
      <c r="I40">
        <v>2774.4</v>
      </c>
      <c r="J40">
        <v>673.2</v>
      </c>
      <c r="K40">
        <v>94</v>
      </c>
      <c r="L40">
        <v>62</v>
      </c>
      <c r="Q40">
        <v>1904048</v>
      </c>
      <c r="S40">
        <v>4061.1396104076957</v>
      </c>
    </row>
    <row r="41" spans="3:19" x14ac:dyDescent="0.3">
      <c r="C41">
        <v>4</v>
      </c>
      <c r="D41">
        <v>99</v>
      </c>
      <c r="E41">
        <v>2.6</v>
      </c>
      <c r="I41">
        <v>424</v>
      </c>
      <c r="J41">
        <v>169.6</v>
      </c>
      <c r="K41">
        <v>94</v>
      </c>
      <c r="Q41">
        <v>222488</v>
      </c>
      <c r="S41">
        <v>4061.1396104076957</v>
      </c>
    </row>
    <row r="42" spans="3:19" x14ac:dyDescent="0.3">
      <c r="C42">
        <v>4</v>
      </c>
      <c r="D42">
        <v>101</v>
      </c>
      <c r="E42">
        <v>14.8</v>
      </c>
      <c r="I42">
        <v>2350.4</v>
      </c>
      <c r="J42">
        <v>503.6</v>
      </c>
      <c r="L42">
        <v>62</v>
      </c>
      <c r="Q42">
        <v>1681560</v>
      </c>
    </row>
    <row r="43" spans="3:19" x14ac:dyDescent="0.3">
      <c r="C43">
        <v>4</v>
      </c>
      <c r="D43" t="s">
        <v>4087</v>
      </c>
      <c r="E43">
        <v>41</v>
      </c>
      <c r="I43">
        <v>5693.75</v>
      </c>
      <c r="J43">
        <v>24.25</v>
      </c>
      <c r="K43">
        <v>14</v>
      </c>
      <c r="L43">
        <v>76.5</v>
      </c>
      <c r="O43">
        <v>29680</v>
      </c>
      <c r="P43">
        <v>29680</v>
      </c>
      <c r="Q43">
        <v>1398572</v>
      </c>
      <c r="S43">
        <v>833.33333333333337</v>
      </c>
    </row>
    <row r="44" spans="3:19" x14ac:dyDescent="0.3">
      <c r="C44">
        <v>4</v>
      </c>
      <c r="D44">
        <v>303</v>
      </c>
      <c r="E44">
        <v>10.5</v>
      </c>
      <c r="I44">
        <v>1500.5</v>
      </c>
      <c r="K44">
        <v>14</v>
      </c>
      <c r="O44">
        <v>7000</v>
      </c>
      <c r="P44">
        <v>7000</v>
      </c>
      <c r="Q44">
        <v>353268</v>
      </c>
      <c r="S44">
        <v>833.33333333333337</v>
      </c>
    </row>
    <row r="45" spans="3:19" x14ac:dyDescent="0.3">
      <c r="C45">
        <v>4</v>
      </c>
      <c r="D45">
        <v>304</v>
      </c>
      <c r="E45">
        <v>13</v>
      </c>
      <c r="I45">
        <v>1902</v>
      </c>
      <c r="J45">
        <v>2</v>
      </c>
      <c r="O45">
        <v>1200</v>
      </c>
      <c r="P45">
        <v>1200</v>
      </c>
      <c r="Q45">
        <v>547920</v>
      </c>
    </row>
    <row r="46" spans="3:19" x14ac:dyDescent="0.3">
      <c r="C46">
        <v>4</v>
      </c>
      <c r="D46">
        <v>305</v>
      </c>
      <c r="E46">
        <v>2.5</v>
      </c>
      <c r="I46">
        <v>404.5</v>
      </c>
      <c r="Q46">
        <v>116293</v>
      </c>
    </row>
    <row r="47" spans="3:19" x14ac:dyDescent="0.3">
      <c r="C47">
        <v>4</v>
      </c>
      <c r="D47">
        <v>636</v>
      </c>
      <c r="E47">
        <v>2</v>
      </c>
      <c r="I47">
        <v>211.75</v>
      </c>
      <c r="O47">
        <v>1964</v>
      </c>
      <c r="P47">
        <v>1964</v>
      </c>
      <c r="Q47">
        <v>33818</v>
      </c>
    </row>
    <row r="48" spans="3:19" x14ac:dyDescent="0.3">
      <c r="C48">
        <v>4</v>
      </c>
      <c r="D48">
        <v>642</v>
      </c>
      <c r="E48">
        <v>13</v>
      </c>
      <c r="I48">
        <v>1675</v>
      </c>
      <c r="J48">
        <v>22.25</v>
      </c>
      <c r="L48">
        <v>76.5</v>
      </c>
      <c r="O48">
        <v>19516</v>
      </c>
      <c r="P48">
        <v>19516</v>
      </c>
      <c r="Q48">
        <v>347273</v>
      </c>
    </row>
    <row r="49" spans="3:19" x14ac:dyDescent="0.3">
      <c r="C49">
        <v>4</v>
      </c>
      <c r="D49" t="s">
        <v>4088</v>
      </c>
      <c r="E49">
        <v>3</v>
      </c>
      <c r="I49">
        <v>464</v>
      </c>
      <c r="Q49">
        <v>76369</v>
      </c>
    </row>
    <row r="50" spans="3:19" x14ac:dyDescent="0.3">
      <c r="C50">
        <v>4</v>
      </c>
      <c r="D50">
        <v>30</v>
      </c>
      <c r="E50">
        <v>3</v>
      </c>
      <c r="I50">
        <v>464</v>
      </c>
      <c r="Q50">
        <v>76369</v>
      </c>
    </row>
    <row r="51" spans="3:19" x14ac:dyDescent="0.3">
      <c r="C51" t="s">
        <v>4092</v>
      </c>
      <c r="E51">
        <v>61.400000000000006</v>
      </c>
      <c r="I51">
        <v>8932.15</v>
      </c>
      <c r="J51">
        <v>697.45</v>
      </c>
      <c r="K51">
        <v>108</v>
      </c>
      <c r="L51">
        <v>138.5</v>
      </c>
      <c r="O51">
        <v>29680</v>
      </c>
      <c r="P51">
        <v>29680</v>
      </c>
      <c r="Q51">
        <v>3378989</v>
      </c>
      <c r="S51">
        <v>4894.4729437410288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4105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1301536.6799999995</v>
      </c>
      <c r="C3" s="344">
        <f t="shared" ref="C3:Z3" si="0">SUBTOTAL(9,C6:C1048576)</f>
        <v>8</v>
      </c>
      <c r="D3" s="344"/>
      <c r="E3" s="344">
        <f>SUBTOTAL(9,E6:E1048576)/4</f>
        <v>1390966.3000000005</v>
      </c>
      <c r="F3" s="344"/>
      <c r="G3" s="344">
        <f t="shared" si="0"/>
        <v>5</v>
      </c>
      <c r="H3" s="344">
        <f>SUBTOTAL(9,H6:H1048576)/4</f>
        <v>1281063.6099999994</v>
      </c>
      <c r="I3" s="347">
        <f>IF(B3&lt;&gt;0,H3/B3,"")</f>
        <v>0.98427007835076907</v>
      </c>
      <c r="J3" s="345">
        <f>IF(E3&lt;&gt;0,H3/E3,"")</f>
        <v>0.9209882439279794</v>
      </c>
      <c r="K3" s="346">
        <f t="shared" si="0"/>
        <v>8512.239999999998</v>
      </c>
      <c r="L3" s="346"/>
      <c r="M3" s="344">
        <f t="shared" si="0"/>
        <v>1.7944305078314395</v>
      </c>
      <c r="N3" s="344">
        <f t="shared" si="0"/>
        <v>9487.3999999999978</v>
      </c>
      <c r="O3" s="344"/>
      <c r="P3" s="344">
        <f t="shared" si="0"/>
        <v>2</v>
      </c>
      <c r="Q3" s="344">
        <f t="shared" si="0"/>
        <v>2669.400000000001</v>
      </c>
      <c r="R3" s="347">
        <f>IF(K3&lt;&gt;0,Q3/K3,"")</f>
        <v>0.31359548133041382</v>
      </c>
      <c r="S3" s="347">
        <f>IF(N3&lt;&gt;0,Q3/N3,"")</f>
        <v>0.2813626494086896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2017</v>
      </c>
      <c r="F5" s="867"/>
      <c r="G5" s="867"/>
      <c r="H5" s="867">
        <v>2018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2017</v>
      </c>
      <c r="O5" s="867"/>
      <c r="P5" s="867"/>
      <c r="Q5" s="867">
        <v>2018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2017</v>
      </c>
      <c r="X5" s="867"/>
      <c r="Y5" s="867"/>
      <c r="Z5" s="867">
        <v>2018</v>
      </c>
      <c r="AA5" s="868" t="s">
        <v>257</v>
      </c>
      <c r="AB5" s="869" t="s">
        <v>2</v>
      </c>
    </row>
    <row r="6" spans="1:28" ht="14.4" customHeight="1" x14ac:dyDescent="0.3">
      <c r="A6" s="870" t="s">
        <v>4102</v>
      </c>
      <c r="B6" s="871">
        <v>1301536.6800000002</v>
      </c>
      <c r="C6" s="872">
        <v>1</v>
      </c>
      <c r="D6" s="872">
        <v>0.93570683919516984</v>
      </c>
      <c r="E6" s="871">
        <v>1390966.2999999998</v>
      </c>
      <c r="F6" s="872">
        <v>1.0687107949965726</v>
      </c>
      <c r="G6" s="872">
        <v>1</v>
      </c>
      <c r="H6" s="871">
        <v>1281063.6099999992</v>
      </c>
      <c r="I6" s="872">
        <v>0.98427007835076841</v>
      </c>
      <c r="J6" s="872">
        <v>0.92098824392797962</v>
      </c>
      <c r="K6" s="871">
        <v>4256.119999999999</v>
      </c>
      <c r="L6" s="872">
        <v>1</v>
      </c>
      <c r="M6" s="872">
        <v>0.89721525391571977</v>
      </c>
      <c r="N6" s="871">
        <v>4743.6999999999989</v>
      </c>
      <c r="O6" s="872">
        <v>1.1145597398569589</v>
      </c>
      <c r="P6" s="872">
        <v>1</v>
      </c>
      <c r="Q6" s="871">
        <v>1334.7000000000005</v>
      </c>
      <c r="R6" s="872">
        <v>0.31359548133041382</v>
      </c>
      <c r="S6" s="872">
        <v>0.2813626494086896</v>
      </c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" customHeight="1" x14ac:dyDescent="0.3">
      <c r="A7" s="880" t="s">
        <v>4103</v>
      </c>
      <c r="B7" s="874">
        <v>1301285.6800000002</v>
      </c>
      <c r="C7" s="875">
        <v>1</v>
      </c>
      <c r="D7" s="875">
        <v>0.93552638910087205</v>
      </c>
      <c r="E7" s="874">
        <v>1390966.2999999998</v>
      </c>
      <c r="F7" s="875">
        <v>1.0689169345197125</v>
      </c>
      <c r="G7" s="875">
        <v>1</v>
      </c>
      <c r="H7" s="874">
        <v>1281063.6099999992</v>
      </c>
      <c r="I7" s="875">
        <v>0.98445993042818936</v>
      </c>
      <c r="J7" s="875">
        <v>0.92098824392797962</v>
      </c>
      <c r="K7" s="874">
        <v>4256.119999999999</v>
      </c>
      <c r="L7" s="875">
        <v>1</v>
      </c>
      <c r="M7" s="875">
        <v>0.89721525391571977</v>
      </c>
      <c r="N7" s="874">
        <v>4743.6999999999989</v>
      </c>
      <c r="O7" s="875">
        <v>1.1145597398569589</v>
      </c>
      <c r="P7" s="875">
        <v>1</v>
      </c>
      <c r="Q7" s="874">
        <v>1334.7000000000005</v>
      </c>
      <c r="R7" s="875">
        <v>0.31359548133041382</v>
      </c>
      <c r="S7" s="875">
        <v>0.2813626494086896</v>
      </c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thickBot="1" x14ac:dyDescent="0.35">
      <c r="A8" s="881" t="s">
        <v>4104</v>
      </c>
      <c r="B8" s="877">
        <v>251</v>
      </c>
      <c r="C8" s="878">
        <v>1</v>
      </c>
      <c r="D8" s="878"/>
      <c r="E8" s="877"/>
      <c r="F8" s="878"/>
      <c r="G8" s="878"/>
      <c r="H8" s="877"/>
      <c r="I8" s="878"/>
      <c r="J8" s="878"/>
      <c r="K8" s="877"/>
      <c r="L8" s="878"/>
      <c r="M8" s="878"/>
      <c r="N8" s="877"/>
      <c r="O8" s="878"/>
      <c r="P8" s="878"/>
      <c r="Q8" s="877"/>
      <c r="R8" s="878"/>
      <c r="S8" s="878"/>
      <c r="T8" s="877"/>
      <c r="U8" s="878"/>
      <c r="V8" s="878"/>
      <c r="W8" s="877"/>
      <c r="X8" s="878"/>
      <c r="Y8" s="878"/>
      <c r="Z8" s="877"/>
      <c r="AA8" s="878"/>
      <c r="AB8" s="879"/>
    </row>
    <row r="9" spans="1:28" ht="14.4" customHeight="1" thickBot="1" x14ac:dyDescent="0.35"/>
    <row r="10" spans="1:28" ht="14.4" customHeight="1" x14ac:dyDescent="0.3">
      <c r="A10" s="870" t="s">
        <v>590</v>
      </c>
      <c r="B10" s="871">
        <v>251</v>
      </c>
      <c r="C10" s="872">
        <v>1</v>
      </c>
      <c r="D10" s="872"/>
      <c r="E10" s="871"/>
      <c r="F10" s="872"/>
      <c r="G10" s="872"/>
      <c r="H10" s="871"/>
      <c r="I10" s="872"/>
      <c r="J10" s="873"/>
    </row>
    <row r="11" spans="1:28" ht="14.4" customHeight="1" x14ac:dyDescent="0.3">
      <c r="A11" s="880" t="s">
        <v>4106</v>
      </c>
      <c r="B11" s="874">
        <v>251</v>
      </c>
      <c r="C11" s="875">
        <v>1</v>
      </c>
      <c r="D11" s="875"/>
      <c r="E11" s="874"/>
      <c r="F11" s="875"/>
      <c r="G11" s="875"/>
      <c r="H11" s="874"/>
      <c r="I11" s="875"/>
      <c r="J11" s="876"/>
    </row>
    <row r="12" spans="1:28" ht="14.4" customHeight="1" x14ac:dyDescent="0.3">
      <c r="A12" s="882" t="s">
        <v>595</v>
      </c>
      <c r="B12" s="883">
        <v>1301285.6799999985</v>
      </c>
      <c r="C12" s="884">
        <v>1</v>
      </c>
      <c r="D12" s="884">
        <v>0.93552638910086994</v>
      </c>
      <c r="E12" s="883">
        <v>1390966.3000000012</v>
      </c>
      <c r="F12" s="884">
        <v>1.0689169345197149</v>
      </c>
      <c r="G12" s="884">
        <v>1</v>
      </c>
      <c r="H12" s="883">
        <v>1281063.6099999996</v>
      </c>
      <c r="I12" s="884">
        <v>0.98445993042819091</v>
      </c>
      <c r="J12" s="885">
        <v>0.92098824392797907</v>
      </c>
    </row>
    <row r="13" spans="1:28" ht="14.4" customHeight="1" x14ac:dyDescent="0.3">
      <c r="A13" s="880" t="s">
        <v>4107</v>
      </c>
      <c r="B13" s="874">
        <v>12201.66</v>
      </c>
      <c r="C13" s="875">
        <v>1</v>
      </c>
      <c r="D13" s="875">
        <v>1.1708722771327127</v>
      </c>
      <c r="E13" s="874">
        <v>10421</v>
      </c>
      <c r="F13" s="875">
        <v>0.85406411914444424</v>
      </c>
      <c r="G13" s="875">
        <v>1</v>
      </c>
      <c r="H13" s="874">
        <v>24883.32</v>
      </c>
      <c r="I13" s="875">
        <v>2.0393389096237726</v>
      </c>
      <c r="J13" s="876">
        <v>2.3878053929565302</v>
      </c>
    </row>
    <row r="14" spans="1:28" ht="14.4" customHeight="1" thickBot="1" x14ac:dyDescent="0.35">
      <c r="A14" s="881" t="s">
        <v>4106</v>
      </c>
      <c r="B14" s="877">
        <v>1289084.0199999986</v>
      </c>
      <c r="C14" s="878">
        <v>1</v>
      </c>
      <c r="D14" s="878">
        <v>0.93374988854041763</v>
      </c>
      <c r="E14" s="877">
        <v>1380545.3000000012</v>
      </c>
      <c r="F14" s="878">
        <v>1.0709505963777308</v>
      </c>
      <c r="G14" s="878">
        <v>1</v>
      </c>
      <c r="H14" s="877">
        <v>1256180.2899999996</v>
      </c>
      <c r="I14" s="878">
        <v>0.97447510830209572</v>
      </c>
      <c r="J14" s="879">
        <v>0.90991602376249336</v>
      </c>
    </row>
    <row r="15" spans="1:28" ht="14.4" customHeight="1" x14ac:dyDescent="0.3">
      <c r="A15" s="804" t="s">
        <v>301</v>
      </c>
    </row>
    <row r="16" spans="1:28" ht="14.4" customHeight="1" x14ac:dyDescent="0.3">
      <c r="A16" s="805" t="s">
        <v>1394</v>
      </c>
    </row>
    <row r="17" spans="1:1" ht="14.4" customHeight="1" x14ac:dyDescent="0.3">
      <c r="A17" s="804" t="s">
        <v>4108</v>
      </c>
    </row>
    <row r="18" spans="1:1" ht="14.4" customHeight="1" x14ac:dyDescent="0.3">
      <c r="A18" s="804" t="s">
        <v>4109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4116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10560</v>
      </c>
      <c r="C3" s="404">
        <f t="shared" si="0"/>
        <v>12822</v>
      </c>
      <c r="D3" s="438">
        <f t="shared" si="0"/>
        <v>12104</v>
      </c>
      <c r="E3" s="346">
        <f t="shared" si="0"/>
        <v>1301536.6800000002</v>
      </c>
      <c r="F3" s="344">
        <f t="shared" si="0"/>
        <v>1390966.3000000005</v>
      </c>
      <c r="G3" s="405">
        <f t="shared" si="0"/>
        <v>1281063.6100000001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2017</v>
      </c>
      <c r="D5" s="886">
        <v>2018</v>
      </c>
      <c r="E5" s="866">
        <v>2015</v>
      </c>
      <c r="F5" s="867">
        <v>2017</v>
      </c>
      <c r="G5" s="886">
        <v>2018</v>
      </c>
    </row>
    <row r="6" spans="1:7" ht="14.4" customHeight="1" x14ac:dyDescent="0.3">
      <c r="A6" s="856" t="s">
        <v>4107</v>
      </c>
      <c r="B6" s="225">
        <v>91</v>
      </c>
      <c r="C6" s="225">
        <v>92</v>
      </c>
      <c r="D6" s="225">
        <v>192</v>
      </c>
      <c r="E6" s="887">
        <v>12201.66</v>
      </c>
      <c r="F6" s="887">
        <v>10421</v>
      </c>
      <c r="G6" s="888">
        <v>24883.32</v>
      </c>
    </row>
    <row r="7" spans="1:7" ht="14.4" customHeight="1" x14ac:dyDescent="0.3">
      <c r="A7" s="857" t="s">
        <v>1396</v>
      </c>
      <c r="B7" s="849">
        <v>246</v>
      </c>
      <c r="C7" s="849">
        <v>214</v>
      </c>
      <c r="D7" s="849">
        <v>298</v>
      </c>
      <c r="E7" s="889">
        <v>28468.640000000014</v>
      </c>
      <c r="F7" s="889">
        <v>18719.320000000003</v>
      </c>
      <c r="G7" s="890">
        <v>25918.980000000003</v>
      </c>
    </row>
    <row r="8" spans="1:7" ht="14.4" customHeight="1" x14ac:dyDescent="0.3">
      <c r="A8" s="857" t="s">
        <v>1397</v>
      </c>
      <c r="B8" s="849">
        <v>809</v>
      </c>
      <c r="C8" s="849">
        <v>756</v>
      </c>
      <c r="D8" s="849">
        <v>887</v>
      </c>
      <c r="E8" s="889">
        <v>84776.310000000012</v>
      </c>
      <c r="F8" s="889">
        <v>77056.33</v>
      </c>
      <c r="G8" s="890">
        <v>83374.950000000026</v>
      </c>
    </row>
    <row r="9" spans="1:7" ht="14.4" customHeight="1" x14ac:dyDescent="0.3">
      <c r="A9" s="857" t="s">
        <v>1398</v>
      </c>
      <c r="B9" s="849">
        <v>0</v>
      </c>
      <c r="C9" s="849"/>
      <c r="D9" s="849"/>
      <c r="E9" s="889">
        <v>0</v>
      </c>
      <c r="F9" s="889"/>
      <c r="G9" s="890"/>
    </row>
    <row r="10" spans="1:7" ht="14.4" customHeight="1" x14ac:dyDescent="0.3">
      <c r="A10" s="857" t="s">
        <v>1399</v>
      </c>
      <c r="B10" s="849">
        <v>775</v>
      </c>
      <c r="C10" s="849">
        <v>1023</v>
      </c>
      <c r="D10" s="849">
        <v>837</v>
      </c>
      <c r="E10" s="889">
        <v>92192.320000000007</v>
      </c>
      <c r="F10" s="889">
        <v>111387.97000000002</v>
      </c>
      <c r="G10" s="890">
        <v>90223.33</v>
      </c>
    </row>
    <row r="11" spans="1:7" ht="14.4" customHeight="1" x14ac:dyDescent="0.3">
      <c r="A11" s="857" t="s">
        <v>1400</v>
      </c>
      <c r="B11" s="849">
        <v>510</v>
      </c>
      <c r="C11" s="849">
        <v>608</v>
      </c>
      <c r="D11" s="849">
        <v>652</v>
      </c>
      <c r="E11" s="889">
        <v>72668.260000000024</v>
      </c>
      <c r="F11" s="889">
        <v>68658.240000000049</v>
      </c>
      <c r="G11" s="890">
        <v>73163.270000000019</v>
      </c>
    </row>
    <row r="12" spans="1:7" ht="14.4" customHeight="1" x14ac:dyDescent="0.3">
      <c r="A12" s="857" t="s">
        <v>1401</v>
      </c>
      <c r="B12" s="849"/>
      <c r="C12" s="849"/>
      <c r="D12" s="849">
        <v>17</v>
      </c>
      <c r="E12" s="889"/>
      <c r="F12" s="889"/>
      <c r="G12" s="890">
        <v>2628.67</v>
      </c>
    </row>
    <row r="13" spans="1:7" ht="14.4" customHeight="1" x14ac:dyDescent="0.3">
      <c r="A13" s="857" t="s">
        <v>1402</v>
      </c>
      <c r="B13" s="849">
        <v>795</v>
      </c>
      <c r="C13" s="849">
        <v>651</v>
      </c>
      <c r="D13" s="849">
        <v>824</v>
      </c>
      <c r="E13" s="889">
        <v>76758.98000000001</v>
      </c>
      <c r="F13" s="889">
        <v>82816.650000000009</v>
      </c>
      <c r="G13" s="890">
        <v>76193.320000000007</v>
      </c>
    </row>
    <row r="14" spans="1:7" ht="14.4" customHeight="1" x14ac:dyDescent="0.3">
      <c r="A14" s="857" t="s">
        <v>4110</v>
      </c>
      <c r="B14" s="849"/>
      <c r="C14" s="849">
        <v>51</v>
      </c>
      <c r="D14" s="849"/>
      <c r="E14" s="889"/>
      <c r="F14" s="889">
        <v>5345.67</v>
      </c>
      <c r="G14" s="890"/>
    </row>
    <row r="15" spans="1:7" ht="14.4" customHeight="1" x14ac:dyDescent="0.3">
      <c r="A15" s="857" t="s">
        <v>1403</v>
      </c>
      <c r="B15" s="849"/>
      <c r="C15" s="849"/>
      <c r="D15" s="849">
        <v>69</v>
      </c>
      <c r="E15" s="889"/>
      <c r="F15" s="889"/>
      <c r="G15" s="890">
        <v>6312.67</v>
      </c>
    </row>
    <row r="16" spans="1:7" ht="14.4" customHeight="1" x14ac:dyDescent="0.3">
      <c r="A16" s="857" t="s">
        <v>1404</v>
      </c>
      <c r="B16" s="849">
        <v>820</v>
      </c>
      <c r="C16" s="849">
        <v>947</v>
      </c>
      <c r="D16" s="849">
        <v>885</v>
      </c>
      <c r="E16" s="889">
        <v>94295.66</v>
      </c>
      <c r="F16" s="889">
        <v>99507.310000000012</v>
      </c>
      <c r="G16" s="890">
        <v>101812.32</v>
      </c>
    </row>
    <row r="17" spans="1:7" ht="14.4" customHeight="1" x14ac:dyDescent="0.3">
      <c r="A17" s="857" t="s">
        <v>4111</v>
      </c>
      <c r="B17" s="849"/>
      <c r="C17" s="849"/>
      <c r="D17" s="849">
        <v>20</v>
      </c>
      <c r="E17" s="889"/>
      <c r="F17" s="889"/>
      <c r="G17" s="890">
        <v>6733.33</v>
      </c>
    </row>
    <row r="18" spans="1:7" ht="14.4" customHeight="1" x14ac:dyDescent="0.3">
      <c r="A18" s="857" t="s">
        <v>1406</v>
      </c>
      <c r="B18" s="849">
        <v>847</v>
      </c>
      <c r="C18" s="849">
        <v>836</v>
      </c>
      <c r="D18" s="849">
        <v>715</v>
      </c>
      <c r="E18" s="889">
        <v>96619.98000000001</v>
      </c>
      <c r="F18" s="889">
        <v>85168.33</v>
      </c>
      <c r="G18" s="890">
        <v>72887.67</v>
      </c>
    </row>
    <row r="19" spans="1:7" ht="14.4" customHeight="1" x14ac:dyDescent="0.3">
      <c r="A19" s="857" t="s">
        <v>1407</v>
      </c>
      <c r="B19" s="849">
        <v>257</v>
      </c>
      <c r="C19" s="849">
        <v>490</v>
      </c>
      <c r="D19" s="849">
        <v>585</v>
      </c>
      <c r="E19" s="889">
        <v>22641.980000000003</v>
      </c>
      <c r="F19" s="889">
        <v>41260.640000000014</v>
      </c>
      <c r="G19" s="890">
        <v>49192.32</v>
      </c>
    </row>
    <row r="20" spans="1:7" ht="14.4" customHeight="1" x14ac:dyDescent="0.3">
      <c r="A20" s="857" t="s">
        <v>1408</v>
      </c>
      <c r="B20" s="849">
        <v>806</v>
      </c>
      <c r="C20" s="849">
        <v>1135</v>
      </c>
      <c r="D20" s="849">
        <v>889</v>
      </c>
      <c r="E20" s="889">
        <v>89226.01</v>
      </c>
      <c r="F20" s="889">
        <v>123454.65000000001</v>
      </c>
      <c r="G20" s="890">
        <v>93554.310000000012</v>
      </c>
    </row>
    <row r="21" spans="1:7" ht="14.4" customHeight="1" x14ac:dyDescent="0.3">
      <c r="A21" s="857" t="s">
        <v>1409</v>
      </c>
      <c r="B21" s="849"/>
      <c r="C21" s="849"/>
      <c r="D21" s="849">
        <v>212</v>
      </c>
      <c r="E21" s="889"/>
      <c r="F21" s="889"/>
      <c r="G21" s="890">
        <v>20317.669999999998</v>
      </c>
    </row>
    <row r="22" spans="1:7" ht="14.4" customHeight="1" x14ac:dyDescent="0.3">
      <c r="A22" s="857" t="s">
        <v>1410</v>
      </c>
      <c r="B22" s="849">
        <v>593</v>
      </c>
      <c r="C22" s="849">
        <v>699</v>
      </c>
      <c r="D22" s="849">
        <v>607</v>
      </c>
      <c r="E22" s="889">
        <v>82155.310000000012</v>
      </c>
      <c r="F22" s="889">
        <v>71507.320000000007</v>
      </c>
      <c r="G22" s="890">
        <v>58169.32</v>
      </c>
    </row>
    <row r="23" spans="1:7" ht="14.4" customHeight="1" x14ac:dyDescent="0.3">
      <c r="A23" s="857" t="s">
        <v>4112</v>
      </c>
      <c r="B23" s="849"/>
      <c r="C23" s="849"/>
      <c r="D23" s="849">
        <v>2</v>
      </c>
      <c r="E23" s="889"/>
      <c r="F23" s="889"/>
      <c r="G23" s="890">
        <v>160.32999999999998</v>
      </c>
    </row>
    <row r="24" spans="1:7" ht="14.4" customHeight="1" x14ac:dyDescent="0.3">
      <c r="A24" s="857" t="s">
        <v>1411</v>
      </c>
      <c r="B24" s="849">
        <v>675</v>
      </c>
      <c r="C24" s="849">
        <v>903</v>
      </c>
      <c r="D24" s="849">
        <v>592</v>
      </c>
      <c r="E24" s="889">
        <v>77448.310000000012</v>
      </c>
      <c r="F24" s="889">
        <v>84020.300000000017</v>
      </c>
      <c r="G24" s="890">
        <v>56115.640000000014</v>
      </c>
    </row>
    <row r="25" spans="1:7" ht="14.4" customHeight="1" x14ac:dyDescent="0.3">
      <c r="A25" s="857" t="s">
        <v>1412</v>
      </c>
      <c r="B25" s="849">
        <v>570</v>
      </c>
      <c r="C25" s="849">
        <v>865</v>
      </c>
      <c r="D25" s="849">
        <v>818</v>
      </c>
      <c r="E25" s="889">
        <v>62113</v>
      </c>
      <c r="F25" s="889">
        <v>78890.320000000007</v>
      </c>
      <c r="G25" s="890">
        <v>80174.970000000016</v>
      </c>
    </row>
    <row r="26" spans="1:7" ht="14.4" customHeight="1" x14ac:dyDescent="0.3">
      <c r="A26" s="857" t="s">
        <v>4113</v>
      </c>
      <c r="B26" s="849">
        <v>672</v>
      </c>
      <c r="C26" s="849">
        <v>655</v>
      </c>
      <c r="D26" s="849"/>
      <c r="E26" s="889">
        <v>72597.650000000009</v>
      </c>
      <c r="F26" s="889">
        <v>59076.310000000005</v>
      </c>
      <c r="G26" s="890"/>
    </row>
    <row r="27" spans="1:7" ht="14.4" customHeight="1" x14ac:dyDescent="0.3">
      <c r="A27" s="857" t="s">
        <v>1413</v>
      </c>
      <c r="B27" s="849">
        <v>651</v>
      </c>
      <c r="C27" s="849">
        <v>813</v>
      </c>
      <c r="D27" s="849">
        <v>699</v>
      </c>
      <c r="E27" s="889">
        <v>80474.98000000001</v>
      </c>
      <c r="F27" s="889">
        <v>92409.99</v>
      </c>
      <c r="G27" s="890">
        <v>76255.66</v>
      </c>
    </row>
    <row r="28" spans="1:7" ht="14.4" customHeight="1" x14ac:dyDescent="0.3">
      <c r="A28" s="857" t="s">
        <v>1414</v>
      </c>
      <c r="B28" s="849"/>
      <c r="C28" s="849"/>
      <c r="D28" s="849">
        <v>543</v>
      </c>
      <c r="E28" s="889"/>
      <c r="F28" s="889"/>
      <c r="G28" s="890">
        <v>52870.65</v>
      </c>
    </row>
    <row r="29" spans="1:7" ht="14.4" customHeight="1" x14ac:dyDescent="0.3">
      <c r="A29" s="857" t="s">
        <v>1415</v>
      </c>
      <c r="B29" s="849">
        <v>637</v>
      </c>
      <c r="C29" s="849">
        <v>977</v>
      </c>
      <c r="D29" s="849">
        <v>907</v>
      </c>
      <c r="E29" s="889">
        <v>118377.31000000001</v>
      </c>
      <c r="F29" s="889">
        <v>153604.63000000003</v>
      </c>
      <c r="G29" s="890">
        <v>132911.28000000003</v>
      </c>
    </row>
    <row r="30" spans="1:7" ht="14.4" customHeight="1" x14ac:dyDescent="0.3">
      <c r="A30" s="857" t="s">
        <v>4114</v>
      </c>
      <c r="B30" s="849">
        <v>6</v>
      </c>
      <c r="C30" s="849"/>
      <c r="D30" s="849"/>
      <c r="E30" s="889">
        <v>756</v>
      </c>
      <c r="F30" s="889"/>
      <c r="G30" s="890"/>
    </row>
    <row r="31" spans="1:7" ht="14.4" customHeight="1" x14ac:dyDescent="0.3">
      <c r="A31" s="857" t="s">
        <v>4115</v>
      </c>
      <c r="B31" s="849">
        <v>32</v>
      </c>
      <c r="C31" s="849"/>
      <c r="D31" s="849"/>
      <c r="E31" s="889">
        <v>6103</v>
      </c>
      <c r="F31" s="889"/>
      <c r="G31" s="890"/>
    </row>
    <row r="32" spans="1:7" ht="14.4" customHeight="1" thickBot="1" x14ac:dyDescent="0.35">
      <c r="A32" s="893" t="s">
        <v>1416</v>
      </c>
      <c r="B32" s="851">
        <v>768</v>
      </c>
      <c r="C32" s="851">
        <v>1107</v>
      </c>
      <c r="D32" s="851">
        <v>854</v>
      </c>
      <c r="E32" s="891">
        <v>131661.32</v>
      </c>
      <c r="F32" s="891">
        <v>127661.31999999999</v>
      </c>
      <c r="G32" s="892">
        <v>97209.630000000019</v>
      </c>
    </row>
    <row r="33" spans="1:1" ht="14.4" customHeight="1" x14ac:dyDescent="0.3">
      <c r="A33" s="804" t="s">
        <v>301</v>
      </c>
    </row>
    <row r="34" spans="1:1" ht="14.4" customHeight="1" x14ac:dyDescent="0.3">
      <c r="A34" s="805" t="s">
        <v>1394</v>
      </c>
    </row>
    <row r="35" spans="1:1" ht="14.4" customHeight="1" x14ac:dyDescent="0.3">
      <c r="A35" s="804" t="s">
        <v>4108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4244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10586.5</v>
      </c>
      <c r="H3" s="208">
        <f t="shared" si="0"/>
        <v>1305792.8</v>
      </c>
      <c r="I3" s="78"/>
      <c r="J3" s="78"/>
      <c r="K3" s="208">
        <f t="shared" si="0"/>
        <v>12852.68</v>
      </c>
      <c r="L3" s="208">
        <f t="shared" si="0"/>
        <v>1395709.9999999998</v>
      </c>
      <c r="M3" s="78"/>
      <c r="N3" s="78"/>
      <c r="O3" s="208">
        <f t="shared" si="0"/>
        <v>12122.7</v>
      </c>
      <c r="P3" s="208">
        <f t="shared" si="0"/>
        <v>1282398.31</v>
      </c>
      <c r="Q3" s="79">
        <f>IF(L3=0,0,P3/L3)</f>
        <v>0.91881430239806283</v>
      </c>
      <c r="R3" s="209">
        <f>IF(O3=0,0,P3/O3)</f>
        <v>105.78487548153464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2017</v>
      </c>
      <c r="L4" s="635"/>
      <c r="M4" s="206"/>
      <c r="N4" s="206"/>
      <c r="O4" s="634">
        <v>2018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/>
      <c r="B6" s="825" t="s">
        <v>4117</v>
      </c>
      <c r="C6" s="825" t="s">
        <v>590</v>
      </c>
      <c r="D6" s="825" t="s">
        <v>4118</v>
      </c>
      <c r="E6" s="825" t="s">
        <v>4119</v>
      </c>
      <c r="F6" s="825" t="s">
        <v>4120</v>
      </c>
      <c r="G6" s="225">
        <v>1</v>
      </c>
      <c r="H6" s="225">
        <v>251</v>
      </c>
      <c r="I6" s="825"/>
      <c r="J6" s="825">
        <v>251</v>
      </c>
      <c r="K6" s="225"/>
      <c r="L6" s="225"/>
      <c r="M6" s="825"/>
      <c r="N6" s="825"/>
      <c r="O6" s="225"/>
      <c r="P6" s="225"/>
      <c r="Q6" s="830"/>
      <c r="R6" s="848"/>
    </row>
    <row r="7" spans="1:18" ht="14.4" customHeight="1" x14ac:dyDescent="0.3">
      <c r="A7" s="831" t="s">
        <v>4121</v>
      </c>
      <c r="B7" s="832" t="s">
        <v>4122</v>
      </c>
      <c r="C7" s="832" t="s">
        <v>595</v>
      </c>
      <c r="D7" s="832" t="s">
        <v>4123</v>
      </c>
      <c r="E7" s="832" t="s">
        <v>4124</v>
      </c>
      <c r="F7" s="832" t="s">
        <v>4125</v>
      </c>
      <c r="G7" s="849">
        <v>21.599999999999998</v>
      </c>
      <c r="H7" s="849">
        <v>3262.3099999999995</v>
      </c>
      <c r="I7" s="832">
        <v>0.83717450940641192</v>
      </c>
      <c r="J7" s="832">
        <v>151.03287037037038</v>
      </c>
      <c r="K7" s="849">
        <v>25.800000000000008</v>
      </c>
      <c r="L7" s="849">
        <v>3896.8099999999995</v>
      </c>
      <c r="M7" s="832">
        <v>1</v>
      </c>
      <c r="N7" s="832">
        <v>151.03914728682165</v>
      </c>
      <c r="O7" s="849">
        <v>17.100000000000001</v>
      </c>
      <c r="P7" s="849">
        <v>1191.870000000001</v>
      </c>
      <c r="Q7" s="837">
        <v>0.30585786835899137</v>
      </c>
      <c r="R7" s="850">
        <v>69.70000000000006</v>
      </c>
    </row>
    <row r="8" spans="1:18" ht="14.4" customHeight="1" x14ac:dyDescent="0.3">
      <c r="A8" s="831" t="s">
        <v>4121</v>
      </c>
      <c r="B8" s="832" t="s">
        <v>4122</v>
      </c>
      <c r="C8" s="832" t="s">
        <v>595</v>
      </c>
      <c r="D8" s="832" t="s">
        <v>4123</v>
      </c>
      <c r="E8" s="832" t="s">
        <v>4126</v>
      </c>
      <c r="F8" s="832" t="s">
        <v>1288</v>
      </c>
      <c r="G8" s="849">
        <v>0.2</v>
      </c>
      <c r="H8" s="849">
        <v>15.37</v>
      </c>
      <c r="I8" s="832">
        <v>1</v>
      </c>
      <c r="J8" s="832">
        <v>76.849999999999994</v>
      </c>
      <c r="K8" s="849">
        <v>0.2</v>
      </c>
      <c r="L8" s="849">
        <v>15.37</v>
      </c>
      <c r="M8" s="832">
        <v>1</v>
      </c>
      <c r="N8" s="832">
        <v>76.849999999999994</v>
      </c>
      <c r="O8" s="849"/>
      <c r="P8" s="849"/>
      <c r="Q8" s="837"/>
      <c r="R8" s="850"/>
    </row>
    <row r="9" spans="1:18" ht="14.4" customHeight="1" x14ac:dyDescent="0.3">
      <c r="A9" s="831" t="s">
        <v>4121</v>
      </c>
      <c r="B9" s="832" t="s">
        <v>4122</v>
      </c>
      <c r="C9" s="832" t="s">
        <v>595</v>
      </c>
      <c r="D9" s="832" t="s">
        <v>4123</v>
      </c>
      <c r="E9" s="832" t="s">
        <v>4127</v>
      </c>
      <c r="F9" s="832" t="s">
        <v>620</v>
      </c>
      <c r="G9" s="849">
        <v>0.30000000000000004</v>
      </c>
      <c r="H9" s="849">
        <v>23.4</v>
      </c>
      <c r="I9" s="832"/>
      <c r="J9" s="832">
        <v>77.999999999999986</v>
      </c>
      <c r="K9" s="849"/>
      <c r="L9" s="849"/>
      <c r="M9" s="832"/>
      <c r="N9" s="832"/>
      <c r="O9" s="849"/>
      <c r="P9" s="849"/>
      <c r="Q9" s="837"/>
      <c r="R9" s="850"/>
    </row>
    <row r="10" spans="1:18" ht="14.4" customHeight="1" x14ac:dyDescent="0.3">
      <c r="A10" s="831" t="s">
        <v>4121</v>
      </c>
      <c r="B10" s="832" t="s">
        <v>4122</v>
      </c>
      <c r="C10" s="832" t="s">
        <v>595</v>
      </c>
      <c r="D10" s="832" t="s">
        <v>4123</v>
      </c>
      <c r="E10" s="832" t="s">
        <v>4128</v>
      </c>
      <c r="F10" s="832" t="s">
        <v>952</v>
      </c>
      <c r="G10" s="849"/>
      <c r="H10" s="849"/>
      <c r="I10" s="832"/>
      <c r="J10" s="832"/>
      <c r="K10" s="849"/>
      <c r="L10" s="849"/>
      <c r="M10" s="832"/>
      <c r="N10" s="832"/>
      <c r="O10" s="849">
        <v>1</v>
      </c>
      <c r="P10" s="849">
        <v>16.8</v>
      </c>
      <c r="Q10" s="837"/>
      <c r="R10" s="850">
        <v>16.8</v>
      </c>
    </row>
    <row r="11" spans="1:18" ht="14.4" customHeight="1" x14ac:dyDescent="0.3">
      <c r="A11" s="831" t="s">
        <v>4121</v>
      </c>
      <c r="B11" s="832" t="s">
        <v>4122</v>
      </c>
      <c r="C11" s="832" t="s">
        <v>595</v>
      </c>
      <c r="D11" s="832" t="s">
        <v>4123</v>
      </c>
      <c r="E11" s="832" t="s">
        <v>4129</v>
      </c>
      <c r="F11" s="832"/>
      <c r="G11" s="849">
        <v>3.4000000000000004</v>
      </c>
      <c r="H11" s="849">
        <v>897.77</v>
      </c>
      <c r="I11" s="832">
        <v>1.1595350339037778</v>
      </c>
      <c r="J11" s="832">
        <v>264.04999999999995</v>
      </c>
      <c r="K11" s="849">
        <v>3.68</v>
      </c>
      <c r="L11" s="849">
        <v>774.25</v>
      </c>
      <c r="M11" s="832">
        <v>1</v>
      </c>
      <c r="N11" s="832">
        <v>210.39402173913044</v>
      </c>
      <c r="O11" s="849">
        <v>0.60000000000000009</v>
      </c>
      <c r="P11" s="849">
        <v>126.03</v>
      </c>
      <c r="Q11" s="837">
        <v>0.16277688085243786</v>
      </c>
      <c r="R11" s="850">
        <v>210.04999999999998</v>
      </c>
    </row>
    <row r="12" spans="1:18" ht="14.4" customHeight="1" x14ac:dyDescent="0.3">
      <c r="A12" s="831" t="s">
        <v>4121</v>
      </c>
      <c r="B12" s="832" t="s">
        <v>4122</v>
      </c>
      <c r="C12" s="832" t="s">
        <v>595</v>
      </c>
      <c r="D12" s="832" t="s">
        <v>4123</v>
      </c>
      <c r="E12" s="832" t="s">
        <v>4130</v>
      </c>
      <c r="F12" s="832" t="s">
        <v>4131</v>
      </c>
      <c r="G12" s="849">
        <v>1</v>
      </c>
      <c r="H12" s="849">
        <v>57.27</v>
      </c>
      <c r="I12" s="832">
        <v>1</v>
      </c>
      <c r="J12" s="832">
        <v>57.27</v>
      </c>
      <c r="K12" s="849">
        <v>1</v>
      </c>
      <c r="L12" s="849">
        <v>57.27</v>
      </c>
      <c r="M12" s="832">
        <v>1</v>
      </c>
      <c r="N12" s="832">
        <v>57.27</v>
      </c>
      <c r="O12" s="849"/>
      <c r="P12" s="849"/>
      <c r="Q12" s="837"/>
      <c r="R12" s="850"/>
    </row>
    <row r="13" spans="1:18" ht="14.4" customHeight="1" x14ac:dyDescent="0.3">
      <c r="A13" s="831" t="s">
        <v>4121</v>
      </c>
      <c r="B13" s="832" t="s">
        <v>4122</v>
      </c>
      <c r="C13" s="832" t="s">
        <v>595</v>
      </c>
      <c r="D13" s="832" t="s">
        <v>4118</v>
      </c>
      <c r="E13" s="832" t="s">
        <v>4132</v>
      </c>
      <c r="F13" s="832" t="s">
        <v>4133</v>
      </c>
      <c r="G13" s="849">
        <v>316</v>
      </c>
      <c r="H13" s="849">
        <v>26228</v>
      </c>
      <c r="I13" s="832">
        <v>1.1087719298245613</v>
      </c>
      <c r="J13" s="832">
        <v>83</v>
      </c>
      <c r="K13" s="849">
        <v>285</v>
      </c>
      <c r="L13" s="849">
        <v>23655</v>
      </c>
      <c r="M13" s="832">
        <v>1</v>
      </c>
      <c r="N13" s="832">
        <v>83</v>
      </c>
      <c r="O13" s="849">
        <v>311</v>
      </c>
      <c r="P13" s="849">
        <v>25813</v>
      </c>
      <c r="Q13" s="837">
        <v>1.0912280701754387</v>
      </c>
      <c r="R13" s="850">
        <v>83</v>
      </c>
    </row>
    <row r="14" spans="1:18" ht="14.4" customHeight="1" x14ac:dyDescent="0.3">
      <c r="A14" s="831" t="s">
        <v>4121</v>
      </c>
      <c r="B14" s="832" t="s">
        <v>4122</v>
      </c>
      <c r="C14" s="832" t="s">
        <v>595</v>
      </c>
      <c r="D14" s="832" t="s">
        <v>4118</v>
      </c>
      <c r="E14" s="832" t="s">
        <v>4134</v>
      </c>
      <c r="F14" s="832" t="s">
        <v>4135</v>
      </c>
      <c r="G14" s="849">
        <v>290</v>
      </c>
      <c r="H14" s="849">
        <v>30740</v>
      </c>
      <c r="I14" s="832">
        <v>2.8712871287128712</v>
      </c>
      <c r="J14" s="832">
        <v>106</v>
      </c>
      <c r="K14" s="849">
        <v>101</v>
      </c>
      <c r="L14" s="849">
        <v>10706</v>
      </c>
      <c r="M14" s="832">
        <v>1</v>
      </c>
      <c r="N14" s="832">
        <v>106</v>
      </c>
      <c r="O14" s="849">
        <v>373</v>
      </c>
      <c r="P14" s="849">
        <v>39538</v>
      </c>
      <c r="Q14" s="837">
        <v>3.6930693069306932</v>
      </c>
      <c r="R14" s="850">
        <v>106</v>
      </c>
    </row>
    <row r="15" spans="1:18" ht="14.4" customHeight="1" x14ac:dyDescent="0.3">
      <c r="A15" s="831" t="s">
        <v>4121</v>
      </c>
      <c r="B15" s="832" t="s">
        <v>4122</v>
      </c>
      <c r="C15" s="832" t="s">
        <v>595</v>
      </c>
      <c r="D15" s="832" t="s">
        <v>4118</v>
      </c>
      <c r="E15" s="832" t="s">
        <v>4136</v>
      </c>
      <c r="F15" s="832" t="s">
        <v>4137</v>
      </c>
      <c r="G15" s="849">
        <v>32</v>
      </c>
      <c r="H15" s="849">
        <v>1184</v>
      </c>
      <c r="I15" s="832">
        <v>0.94117647058823528</v>
      </c>
      <c r="J15" s="832">
        <v>37</v>
      </c>
      <c r="K15" s="849">
        <v>34</v>
      </c>
      <c r="L15" s="849">
        <v>1258</v>
      </c>
      <c r="M15" s="832">
        <v>1</v>
      </c>
      <c r="N15" s="832">
        <v>37</v>
      </c>
      <c r="O15" s="849">
        <v>33</v>
      </c>
      <c r="P15" s="849">
        <v>1221</v>
      </c>
      <c r="Q15" s="837">
        <v>0.97058823529411764</v>
      </c>
      <c r="R15" s="850">
        <v>37</v>
      </c>
    </row>
    <row r="16" spans="1:18" ht="14.4" customHeight="1" x14ac:dyDescent="0.3">
      <c r="A16" s="831" t="s">
        <v>4121</v>
      </c>
      <c r="B16" s="832" t="s">
        <v>4122</v>
      </c>
      <c r="C16" s="832" t="s">
        <v>595</v>
      </c>
      <c r="D16" s="832" t="s">
        <v>4118</v>
      </c>
      <c r="E16" s="832" t="s">
        <v>4138</v>
      </c>
      <c r="F16" s="832" t="s">
        <v>4139</v>
      </c>
      <c r="G16" s="849">
        <v>3</v>
      </c>
      <c r="H16" s="849">
        <v>15</v>
      </c>
      <c r="I16" s="832">
        <v>3</v>
      </c>
      <c r="J16" s="832">
        <v>5</v>
      </c>
      <c r="K16" s="849">
        <v>1</v>
      </c>
      <c r="L16" s="849">
        <v>5</v>
      </c>
      <c r="M16" s="832">
        <v>1</v>
      </c>
      <c r="N16" s="832">
        <v>5</v>
      </c>
      <c r="O16" s="849"/>
      <c r="P16" s="849"/>
      <c r="Q16" s="837"/>
      <c r="R16" s="850"/>
    </row>
    <row r="17" spans="1:18" ht="14.4" customHeight="1" x14ac:dyDescent="0.3">
      <c r="A17" s="831" t="s">
        <v>4121</v>
      </c>
      <c r="B17" s="832" t="s">
        <v>4122</v>
      </c>
      <c r="C17" s="832" t="s">
        <v>595</v>
      </c>
      <c r="D17" s="832" t="s">
        <v>4118</v>
      </c>
      <c r="E17" s="832" t="s">
        <v>4140</v>
      </c>
      <c r="F17" s="832" t="s">
        <v>4141</v>
      </c>
      <c r="G17" s="849">
        <v>2</v>
      </c>
      <c r="H17" s="849">
        <v>10</v>
      </c>
      <c r="I17" s="832"/>
      <c r="J17" s="832">
        <v>5</v>
      </c>
      <c r="K17" s="849"/>
      <c r="L17" s="849"/>
      <c r="M17" s="832"/>
      <c r="N17" s="832"/>
      <c r="O17" s="849">
        <v>1</v>
      </c>
      <c r="P17" s="849">
        <v>5</v>
      </c>
      <c r="Q17" s="837"/>
      <c r="R17" s="850">
        <v>5</v>
      </c>
    </row>
    <row r="18" spans="1:18" ht="14.4" customHeight="1" x14ac:dyDescent="0.3">
      <c r="A18" s="831" t="s">
        <v>4121</v>
      </c>
      <c r="B18" s="832" t="s">
        <v>4122</v>
      </c>
      <c r="C18" s="832" t="s">
        <v>595</v>
      </c>
      <c r="D18" s="832" t="s">
        <v>4118</v>
      </c>
      <c r="E18" s="832" t="s">
        <v>4142</v>
      </c>
      <c r="F18" s="832" t="s">
        <v>4143</v>
      </c>
      <c r="G18" s="849">
        <v>48</v>
      </c>
      <c r="H18" s="849">
        <v>9936</v>
      </c>
      <c r="I18" s="832">
        <v>1.3714285714285714</v>
      </c>
      <c r="J18" s="832">
        <v>207</v>
      </c>
      <c r="K18" s="849">
        <v>35</v>
      </c>
      <c r="L18" s="849">
        <v>7245</v>
      </c>
      <c r="M18" s="832">
        <v>1</v>
      </c>
      <c r="N18" s="832">
        <v>207</v>
      </c>
      <c r="O18" s="849">
        <v>55</v>
      </c>
      <c r="P18" s="849">
        <v>13255</v>
      </c>
      <c r="Q18" s="837">
        <v>1.8295376121463078</v>
      </c>
      <c r="R18" s="850">
        <v>241</v>
      </c>
    </row>
    <row r="19" spans="1:18" ht="14.4" customHeight="1" x14ac:dyDescent="0.3">
      <c r="A19" s="831" t="s">
        <v>4121</v>
      </c>
      <c r="B19" s="832" t="s">
        <v>4122</v>
      </c>
      <c r="C19" s="832" t="s">
        <v>595</v>
      </c>
      <c r="D19" s="832" t="s">
        <v>4118</v>
      </c>
      <c r="E19" s="832" t="s">
        <v>4144</v>
      </c>
      <c r="F19" s="832" t="s">
        <v>4145</v>
      </c>
      <c r="G19" s="849">
        <v>14</v>
      </c>
      <c r="H19" s="849">
        <v>4326</v>
      </c>
      <c r="I19" s="832">
        <v>0.93333333333333335</v>
      </c>
      <c r="J19" s="832">
        <v>309</v>
      </c>
      <c r="K19" s="849">
        <v>15</v>
      </c>
      <c r="L19" s="849">
        <v>4635</v>
      </c>
      <c r="M19" s="832">
        <v>1</v>
      </c>
      <c r="N19" s="832">
        <v>309</v>
      </c>
      <c r="O19" s="849">
        <v>28</v>
      </c>
      <c r="P19" s="849">
        <v>10696</v>
      </c>
      <c r="Q19" s="837">
        <v>2.3076591154261057</v>
      </c>
      <c r="R19" s="850">
        <v>382</v>
      </c>
    </row>
    <row r="20" spans="1:18" ht="14.4" customHeight="1" x14ac:dyDescent="0.3">
      <c r="A20" s="831" t="s">
        <v>4121</v>
      </c>
      <c r="B20" s="832" t="s">
        <v>4122</v>
      </c>
      <c r="C20" s="832" t="s">
        <v>595</v>
      </c>
      <c r="D20" s="832" t="s">
        <v>4118</v>
      </c>
      <c r="E20" s="832" t="s">
        <v>4146</v>
      </c>
      <c r="F20" s="832" t="s">
        <v>4147</v>
      </c>
      <c r="G20" s="849">
        <v>3</v>
      </c>
      <c r="H20" s="849">
        <v>1464</v>
      </c>
      <c r="I20" s="832">
        <v>2.9938650306748467</v>
      </c>
      <c r="J20" s="832">
        <v>488</v>
      </c>
      <c r="K20" s="849">
        <v>1</v>
      </c>
      <c r="L20" s="849">
        <v>489</v>
      </c>
      <c r="M20" s="832">
        <v>1</v>
      </c>
      <c r="N20" s="832">
        <v>489</v>
      </c>
      <c r="O20" s="849">
        <v>2</v>
      </c>
      <c r="P20" s="849">
        <v>1208</v>
      </c>
      <c r="Q20" s="837">
        <v>2.4703476482617588</v>
      </c>
      <c r="R20" s="850">
        <v>604</v>
      </c>
    </row>
    <row r="21" spans="1:18" ht="14.4" customHeight="1" x14ac:dyDescent="0.3">
      <c r="A21" s="831" t="s">
        <v>4121</v>
      </c>
      <c r="B21" s="832" t="s">
        <v>4122</v>
      </c>
      <c r="C21" s="832" t="s">
        <v>595</v>
      </c>
      <c r="D21" s="832" t="s">
        <v>4118</v>
      </c>
      <c r="E21" s="832" t="s">
        <v>4148</v>
      </c>
      <c r="F21" s="832" t="s">
        <v>4149</v>
      </c>
      <c r="G21" s="849">
        <v>443</v>
      </c>
      <c r="H21" s="849">
        <v>43857</v>
      </c>
      <c r="I21" s="832">
        <v>1.1186868686868687</v>
      </c>
      <c r="J21" s="832">
        <v>99</v>
      </c>
      <c r="K21" s="849">
        <v>396</v>
      </c>
      <c r="L21" s="849">
        <v>39204</v>
      </c>
      <c r="M21" s="832">
        <v>1</v>
      </c>
      <c r="N21" s="832">
        <v>99</v>
      </c>
      <c r="O21" s="849">
        <v>331</v>
      </c>
      <c r="P21" s="849">
        <v>30121</v>
      </c>
      <c r="Q21" s="837">
        <v>0.76831445770839712</v>
      </c>
      <c r="R21" s="850">
        <v>91</v>
      </c>
    </row>
    <row r="22" spans="1:18" ht="14.4" customHeight="1" x14ac:dyDescent="0.3">
      <c r="A22" s="831" t="s">
        <v>4121</v>
      </c>
      <c r="B22" s="832" t="s">
        <v>4122</v>
      </c>
      <c r="C22" s="832" t="s">
        <v>595</v>
      </c>
      <c r="D22" s="832" t="s">
        <v>4118</v>
      </c>
      <c r="E22" s="832" t="s">
        <v>4150</v>
      </c>
      <c r="F22" s="832" t="s">
        <v>4151</v>
      </c>
      <c r="G22" s="849">
        <v>113</v>
      </c>
      <c r="H22" s="849">
        <v>10961</v>
      </c>
      <c r="I22" s="832">
        <v>0.84962406015037595</v>
      </c>
      <c r="J22" s="832">
        <v>97</v>
      </c>
      <c r="K22" s="849">
        <v>133</v>
      </c>
      <c r="L22" s="849">
        <v>12901</v>
      </c>
      <c r="M22" s="832">
        <v>1</v>
      </c>
      <c r="N22" s="832">
        <v>97</v>
      </c>
      <c r="O22" s="849">
        <v>97</v>
      </c>
      <c r="P22" s="849">
        <v>7857</v>
      </c>
      <c r="Q22" s="837">
        <v>0.60902255639097747</v>
      </c>
      <c r="R22" s="850">
        <v>81</v>
      </c>
    </row>
    <row r="23" spans="1:18" ht="14.4" customHeight="1" x14ac:dyDescent="0.3">
      <c r="A23" s="831" t="s">
        <v>4121</v>
      </c>
      <c r="B23" s="832" t="s">
        <v>4122</v>
      </c>
      <c r="C23" s="832" t="s">
        <v>595</v>
      </c>
      <c r="D23" s="832" t="s">
        <v>4118</v>
      </c>
      <c r="E23" s="832" t="s">
        <v>4152</v>
      </c>
      <c r="F23" s="832" t="s">
        <v>4153</v>
      </c>
      <c r="G23" s="849">
        <v>5333</v>
      </c>
      <c r="H23" s="849">
        <v>671958</v>
      </c>
      <c r="I23" s="832">
        <v>1.0193042813455657</v>
      </c>
      <c r="J23" s="832">
        <v>126</v>
      </c>
      <c r="K23" s="849">
        <v>5232</v>
      </c>
      <c r="L23" s="849">
        <v>659232</v>
      </c>
      <c r="M23" s="832">
        <v>1</v>
      </c>
      <c r="N23" s="832">
        <v>126</v>
      </c>
      <c r="O23" s="849">
        <v>5112</v>
      </c>
      <c r="P23" s="849">
        <v>649224</v>
      </c>
      <c r="Q23" s="837">
        <v>0.9848186981214504</v>
      </c>
      <c r="R23" s="850">
        <v>127</v>
      </c>
    </row>
    <row r="24" spans="1:18" ht="14.4" customHeight="1" x14ac:dyDescent="0.3">
      <c r="A24" s="831" t="s">
        <v>4121</v>
      </c>
      <c r="B24" s="832" t="s">
        <v>4122</v>
      </c>
      <c r="C24" s="832" t="s">
        <v>595</v>
      </c>
      <c r="D24" s="832" t="s">
        <v>4118</v>
      </c>
      <c r="E24" s="832" t="s">
        <v>4154</v>
      </c>
      <c r="F24" s="832" t="s">
        <v>4155</v>
      </c>
      <c r="G24" s="849"/>
      <c r="H24" s="849"/>
      <c r="I24" s="832"/>
      <c r="J24" s="832"/>
      <c r="K24" s="849"/>
      <c r="L24" s="849"/>
      <c r="M24" s="832"/>
      <c r="N24" s="832"/>
      <c r="O24" s="849">
        <v>1</v>
      </c>
      <c r="P24" s="849">
        <v>242</v>
      </c>
      <c r="Q24" s="837"/>
      <c r="R24" s="850">
        <v>242</v>
      </c>
    </row>
    <row r="25" spans="1:18" ht="14.4" customHeight="1" x14ac:dyDescent="0.3">
      <c r="A25" s="831" t="s">
        <v>4121</v>
      </c>
      <c r="B25" s="832" t="s">
        <v>4122</v>
      </c>
      <c r="C25" s="832" t="s">
        <v>595</v>
      </c>
      <c r="D25" s="832" t="s">
        <v>4118</v>
      </c>
      <c r="E25" s="832" t="s">
        <v>4156</v>
      </c>
      <c r="F25" s="832" t="s">
        <v>4157</v>
      </c>
      <c r="G25" s="849">
        <v>1</v>
      </c>
      <c r="H25" s="849">
        <v>427</v>
      </c>
      <c r="I25" s="832"/>
      <c r="J25" s="832">
        <v>427</v>
      </c>
      <c r="K25" s="849"/>
      <c r="L25" s="849"/>
      <c r="M25" s="832"/>
      <c r="N25" s="832"/>
      <c r="O25" s="849"/>
      <c r="P25" s="849"/>
      <c r="Q25" s="837"/>
      <c r="R25" s="850"/>
    </row>
    <row r="26" spans="1:18" ht="14.4" customHeight="1" x14ac:dyDescent="0.3">
      <c r="A26" s="831" t="s">
        <v>4121</v>
      </c>
      <c r="B26" s="832" t="s">
        <v>4122</v>
      </c>
      <c r="C26" s="832" t="s">
        <v>595</v>
      </c>
      <c r="D26" s="832" t="s">
        <v>4118</v>
      </c>
      <c r="E26" s="832" t="s">
        <v>4158</v>
      </c>
      <c r="F26" s="832" t="s">
        <v>4159</v>
      </c>
      <c r="G26" s="849">
        <v>1</v>
      </c>
      <c r="H26" s="849">
        <v>540</v>
      </c>
      <c r="I26" s="832"/>
      <c r="J26" s="832">
        <v>540</v>
      </c>
      <c r="K26" s="849"/>
      <c r="L26" s="849"/>
      <c r="M26" s="832"/>
      <c r="N26" s="832"/>
      <c r="O26" s="849"/>
      <c r="P26" s="849"/>
      <c r="Q26" s="837"/>
      <c r="R26" s="850"/>
    </row>
    <row r="27" spans="1:18" ht="14.4" customHeight="1" x14ac:dyDescent="0.3">
      <c r="A27" s="831" t="s">
        <v>4121</v>
      </c>
      <c r="B27" s="832" t="s">
        <v>4122</v>
      </c>
      <c r="C27" s="832" t="s">
        <v>595</v>
      </c>
      <c r="D27" s="832" t="s">
        <v>4118</v>
      </c>
      <c r="E27" s="832" t="s">
        <v>4160</v>
      </c>
      <c r="F27" s="832" t="s">
        <v>4161</v>
      </c>
      <c r="G27" s="849">
        <v>1</v>
      </c>
      <c r="H27" s="849">
        <v>679</v>
      </c>
      <c r="I27" s="832"/>
      <c r="J27" s="832">
        <v>679</v>
      </c>
      <c r="K27" s="849"/>
      <c r="L27" s="849"/>
      <c r="M27" s="832"/>
      <c r="N27" s="832"/>
      <c r="O27" s="849"/>
      <c r="P27" s="849"/>
      <c r="Q27" s="837"/>
      <c r="R27" s="850"/>
    </row>
    <row r="28" spans="1:18" ht="14.4" customHeight="1" x14ac:dyDescent="0.3">
      <c r="A28" s="831" t="s">
        <v>4121</v>
      </c>
      <c r="B28" s="832" t="s">
        <v>4122</v>
      </c>
      <c r="C28" s="832" t="s">
        <v>595</v>
      </c>
      <c r="D28" s="832" t="s">
        <v>4118</v>
      </c>
      <c r="E28" s="832" t="s">
        <v>4162</v>
      </c>
      <c r="F28" s="832" t="s">
        <v>4163</v>
      </c>
      <c r="G28" s="849">
        <v>1</v>
      </c>
      <c r="H28" s="849">
        <v>1273</v>
      </c>
      <c r="I28" s="832"/>
      <c r="J28" s="832">
        <v>1273</v>
      </c>
      <c r="K28" s="849"/>
      <c r="L28" s="849"/>
      <c r="M28" s="832"/>
      <c r="N28" s="832"/>
      <c r="O28" s="849"/>
      <c r="P28" s="849"/>
      <c r="Q28" s="837"/>
      <c r="R28" s="850"/>
    </row>
    <row r="29" spans="1:18" ht="14.4" customHeight="1" x14ac:dyDescent="0.3">
      <c r="A29" s="831" t="s">
        <v>4121</v>
      </c>
      <c r="B29" s="832" t="s">
        <v>4122</v>
      </c>
      <c r="C29" s="832" t="s">
        <v>595</v>
      </c>
      <c r="D29" s="832" t="s">
        <v>4118</v>
      </c>
      <c r="E29" s="832" t="s">
        <v>4164</v>
      </c>
      <c r="F29" s="832" t="s">
        <v>4165</v>
      </c>
      <c r="G29" s="849">
        <v>61</v>
      </c>
      <c r="H29" s="849">
        <v>102297</v>
      </c>
      <c r="I29" s="832">
        <v>1.1953656313538525</v>
      </c>
      <c r="J29" s="832">
        <v>1677</v>
      </c>
      <c r="K29" s="849">
        <v>51</v>
      </c>
      <c r="L29" s="849">
        <v>85578</v>
      </c>
      <c r="M29" s="832">
        <v>1</v>
      </c>
      <c r="N29" s="832">
        <v>1678</v>
      </c>
      <c r="O29" s="849">
        <v>38</v>
      </c>
      <c r="P29" s="849">
        <v>63840</v>
      </c>
      <c r="Q29" s="837">
        <v>0.74598611792750469</v>
      </c>
      <c r="R29" s="850">
        <v>1680</v>
      </c>
    </row>
    <row r="30" spans="1:18" ht="14.4" customHeight="1" x14ac:dyDescent="0.3">
      <c r="A30" s="831" t="s">
        <v>4121</v>
      </c>
      <c r="B30" s="832" t="s">
        <v>4122</v>
      </c>
      <c r="C30" s="832" t="s">
        <v>595</v>
      </c>
      <c r="D30" s="832" t="s">
        <v>4118</v>
      </c>
      <c r="E30" s="832" t="s">
        <v>4166</v>
      </c>
      <c r="F30" s="832" t="s">
        <v>4167</v>
      </c>
      <c r="G30" s="849">
        <v>50</v>
      </c>
      <c r="H30" s="849">
        <v>65450</v>
      </c>
      <c r="I30" s="832">
        <v>0.7137404580152672</v>
      </c>
      <c r="J30" s="832">
        <v>1309</v>
      </c>
      <c r="K30" s="849">
        <v>70</v>
      </c>
      <c r="L30" s="849">
        <v>91700</v>
      </c>
      <c r="M30" s="832">
        <v>1</v>
      </c>
      <c r="N30" s="832">
        <v>1310</v>
      </c>
      <c r="O30" s="849">
        <v>57</v>
      </c>
      <c r="P30" s="849">
        <v>74841</v>
      </c>
      <c r="Q30" s="837">
        <v>0.81615049073064339</v>
      </c>
      <c r="R30" s="850">
        <v>1313</v>
      </c>
    </row>
    <row r="31" spans="1:18" ht="14.4" customHeight="1" x14ac:dyDescent="0.3">
      <c r="A31" s="831" t="s">
        <v>4121</v>
      </c>
      <c r="B31" s="832" t="s">
        <v>4122</v>
      </c>
      <c r="C31" s="832" t="s">
        <v>595</v>
      </c>
      <c r="D31" s="832" t="s">
        <v>4118</v>
      </c>
      <c r="E31" s="832" t="s">
        <v>4168</v>
      </c>
      <c r="F31" s="832" t="s">
        <v>4169</v>
      </c>
      <c r="G31" s="849">
        <v>7</v>
      </c>
      <c r="H31" s="849">
        <v>6797</v>
      </c>
      <c r="I31" s="832">
        <v>1.1654663923182442</v>
      </c>
      <c r="J31" s="832">
        <v>971</v>
      </c>
      <c r="K31" s="849">
        <v>6</v>
      </c>
      <c r="L31" s="849">
        <v>5832</v>
      </c>
      <c r="M31" s="832">
        <v>1</v>
      </c>
      <c r="N31" s="832">
        <v>972</v>
      </c>
      <c r="O31" s="849">
        <v>6</v>
      </c>
      <c r="P31" s="849">
        <v>5850</v>
      </c>
      <c r="Q31" s="837">
        <v>1.0030864197530864</v>
      </c>
      <c r="R31" s="850">
        <v>975</v>
      </c>
    </row>
    <row r="32" spans="1:18" ht="14.4" customHeight="1" x14ac:dyDescent="0.3">
      <c r="A32" s="831" t="s">
        <v>4121</v>
      </c>
      <c r="B32" s="832" t="s">
        <v>4122</v>
      </c>
      <c r="C32" s="832" t="s">
        <v>595</v>
      </c>
      <c r="D32" s="832" t="s">
        <v>4118</v>
      </c>
      <c r="E32" s="832" t="s">
        <v>4170</v>
      </c>
      <c r="F32" s="832" t="s">
        <v>4171</v>
      </c>
      <c r="G32" s="849">
        <v>2</v>
      </c>
      <c r="H32" s="849">
        <v>1970</v>
      </c>
      <c r="I32" s="832">
        <v>0.49949290060851925</v>
      </c>
      <c r="J32" s="832">
        <v>985</v>
      </c>
      <c r="K32" s="849">
        <v>4</v>
      </c>
      <c r="L32" s="849">
        <v>3944</v>
      </c>
      <c r="M32" s="832">
        <v>1</v>
      </c>
      <c r="N32" s="832">
        <v>986</v>
      </c>
      <c r="O32" s="849">
        <v>5</v>
      </c>
      <c r="P32" s="849">
        <v>4945</v>
      </c>
      <c r="Q32" s="837">
        <v>1.2538032454361054</v>
      </c>
      <c r="R32" s="850">
        <v>989</v>
      </c>
    </row>
    <row r="33" spans="1:18" ht="14.4" customHeight="1" x14ac:dyDescent="0.3">
      <c r="A33" s="831" t="s">
        <v>4121</v>
      </c>
      <c r="B33" s="832" t="s">
        <v>4122</v>
      </c>
      <c r="C33" s="832" t="s">
        <v>595</v>
      </c>
      <c r="D33" s="832" t="s">
        <v>4118</v>
      </c>
      <c r="E33" s="832" t="s">
        <v>4172</v>
      </c>
      <c r="F33" s="832" t="s">
        <v>4173</v>
      </c>
      <c r="G33" s="849">
        <v>68</v>
      </c>
      <c r="H33" s="849">
        <v>11084</v>
      </c>
      <c r="I33" s="832">
        <v>1.0461538461538462</v>
      </c>
      <c r="J33" s="832">
        <v>163</v>
      </c>
      <c r="K33" s="849">
        <v>65</v>
      </c>
      <c r="L33" s="849">
        <v>10595</v>
      </c>
      <c r="M33" s="832">
        <v>1</v>
      </c>
      <c r="N33" s="832">
        <v>163</v>
      </c>
      <c r="O33" s="849">
        <v>48</v>
      </c>
      <c r="P33" s="849">
        <v>7872</v>
      </c>
      <c r="Q33" s="837">
        <v>0.74299197734780553</v>
      </c>
      <c r="R33" s="850">
        <v>164</v>
      </c>
    </row>
    <row r="34" spans="1:18" ht="14.4" customHeight="1" x14ac:dyDescent="0.3">
      <c r="A34" s="831" t="s">
        <v>4121</v>
      </c>
      <c r="B34" s="832" t="s">
        <v>4122</v>
      </c>
      <c r="C34" s="832" t="s">
        <v>595</v>
      </c>
      <c r="D34" s="832" t="s">
        <v>4118</v>
      </c>
      <c r="E34" s="832" t="s">
        <v>4174</v>
      </c>
      <c r="F34" s="832" t="s">
        <v>4175</v>
      </c>
      <c r="G34" s="849">
        <v>2568</v>
      </c>
      <c r="H34" s="849">
        <v>85599.680000000153</v>
      </c>
      <c r="I34" s="832">
        <v>0.50962413293619147</v>
      </c>
      <c r="J34" s="832">
        <v>33.333208722741496</v>
      </c>
      <c r="K34" s="849">
        <v>5039</v>
      </c>
      <c r="L34" s="849">
        <v>167966.29999999987</v>
      </c>
      <c r="M34" s="832">
        <v>1</v>
      </c>
      <c r="N34" s="832">
        <v>33.333260567572907</v>
      </c>
      <c r="O34" s="849">
        <v>4590</v>
      </c>
      <c r="P34" s="849">
        <v>152999.61000000002</v>
      </c>
      <c r="Q34" s="837">
        <v>0.91089468542201701</v>
      </c>
      <c r="R34" s="850">
        <v>33.333248366013073</v>
      </c>
    </row>
    <row r="35" spans="1:18" ht="14.4" customHeight="1" x14ac:dyDescent="0.3">
      <c r="A35" s="831" t="s">
        <v>4121</v>
      </c>
      <c r="B35" s="832" t="s">
        <v>4122</v>
      </c>
      <c r="C35" s="832" t="s">
        <v>595</v>
      </c>
      <c r="D35" s="832" t="s">
        <v>4118</v>
      </c>
      <c r="E35" s="832" t="s">
        <v>4176</v>
      </c>
      <c r="F35" s="832" t="s">
        <v>4177</v>
      </c>
      <c r="G35" s="849">
        <v>111</v>
      </c>
      <c r="H35" s="849">
        <v>12876</v>
      </c>
      <c r="I35" s="832">
        <v>1.1326530612244898</v>
      </c>
      <c r="J35" s="832">
        <v>116</v>
      </c>
      <c r="K35" s="849">
        <v>98</v>
      </c>
      <c r="L35" s="849">
        <v>11368</v>
      </c>
      <c r="M35" s="832">
        <v>1</v>
      </c>
      <c r="N35" s="832">
        <v>116</v>
      </c>
      <c r="O35" s="849">
        <v>106</v>
      </c>
      <c r="P35" s="849">
        <v>12296</v>
      </c>
      <c r="Q35" s="837">
        <v>1.0816326530612246</v>
      </c>
      <c r="R35" s="850">
        <v>116</v>
      </c>
    </row>
    <row r="36" spans="1:18" ht="14.4" customHeight="1" x14ac:dyDescent="0.3">
      <c r="A36" s="831" t="s">
        <v>4121</v>
      </c>
      <c r="B36" s="832" t="s">
        <v>4122</v>
      </c>
      <c r="C36" s="832" t="s">
        <v>595</v>
      </c>
      <c r="D36" s="832" t="s">
        <v>4118</v>
      </c>
      <c r="E36" s="832" t="s">
        <v>4178</v>
      </c>
      <c r="F36" s="832" t="s">
        <v>4179</v>
      </c>
      <c r="G36" s="849">
        <v>4</v>
      </c>
      <c r="H36" s="849">
        <v>148</v>
      </c>
      <c r="I36" s="832"/>
      <c r="J36" s="832">
        <v>37</v>
      </c>
      <c r="K36" s="849"/>
      <c r="L36" s="849"/>
      <c r="M36" s="832"/>
      <c r="N36" s="832"/>
      <c r="O36" s="849">
        <v>2</v>
      </c>
      <c r="P36" s="849">
        <v>74</v>
      </c>
      <c r="Q36" s="837"/>
      <c r="R36" s="850">
        <v>37</v>
      </c>
    </row>
    <row r="37" spans="1:18" ht="14.4" customHeight="1" x14ac:dyDescent="0.3">
      <c r="A37" s="831" t="s">
        <v>4121</v>
      </c>
      <c r="B37" s="832" t="s">
        <v>4122</v>
      </c>
      <c r="C37" s="832" t="s">
        <v>595</v>
      </c>
      <c r="D37" s="832" t="s">
        <v>4118</v>
      </c>
      <c r="E37" s="832" t="s">
        <v>4180</v>
      </c>
      <c r="F37" s="832" t="s">
        <v>4181</v>
      </c>
      <c r="G37" s="849">
        <v>131</v>
      </c>
      <c r="H37" s="849">
        <v>11266</v>
      </c>
      <c r="I37" s="832">
        <v>0.92907801418439717</v>
      </c>
      <c r="J37" s="832">
        <v>86</v>
      </c>
      <c r="K37" s="849">
        <v>141</v>
      </c>
      <c r="L37" s="849">
        <v>12126</v>
      </c>
      <c r="M37" s="832">
        <v>1</v>
      </c>
      <c r="N37" s="832">
        <v>86</v>
      </c>
      <c r="O37" s="849">
        <v>106</v>
      </c>
      <c r="P37" s="849">
        <v>9116</v>
      </c>
      <c r="Q37" s="837">
        <v>0.75177304964539005</v>
      </c>
      <c r="R37" s="850">
        <v>86</v>
      </c>
    </row>
    <row r="38" spans="1:18" ht="14.4" customHeight="1" x14ac:dyDescent="0.3">
      <c r="A38" s="831" t="s">
        <v>4121</v>
      </c>
      <c r="B38" s="832" t="s">
        <v>4122</v>
      </c>
      <c r="C38" s="832" t="s">
        <v>595</v>
      </c>
      <c r="D38" s="832" t="s">
        <v>4118</v>
      </c>
      <c r="E38" s="832" t="s">
        <v>4182</v>
      </c>
      <c r="F38" s="832" t="s">
        <v>4183</v>
      </c>
      <c r="G38" s="849">
        <v>48</v>
      </c>
      <c r="H38" s="849">
        <v>1536</v>
      </c>
      <c r="I38" s="832">
        <v>0.77419354838709675</v>
      </c>
      <c r="J38" s="832">
        <v>32</v>
      </c>
      <c r="K38" s="849">
        <v>62</v>
      </c>
      <c r="L38" s="849">
        <v>1984</v>
      </c>
      <c r="M38" s="832">
        <v>1</v>
      </c>
      <c r="N38" s="832">
        <v>32</v>
      </c>
      <c r="O38" s="849">
        <v>36</v>
      </c>
      <c r="P38" s="849">
        <v>1152</v>
      </c>
      <c r="Q38" s="837">
        <v>0.58064516129032262</v>
      </c>
      <c r="R38" s="850">
        <v>32</v>
      </c>
    </row>
    <row r="39" spans="1:18" ht="14.4" customHeight="1" x14ac:dyDescent="0.3">
      <c r="A39" s="831" t="s">
        <v>4121</v>
      </c>
      <c r="B39" s="832" t="s">
        <v>4122</v>
      </c>
      <c r="C39" s="832" t="s">
        <v>595</v>
      </c>
      <c r="D39" s="832" t="s">
        <v>4118</v>
      </c>
      <c r="E39" s="832" t="s">
        <v>4184</v>
      </c>
      <c r="F39" s="832" t="s">
        <v>4185</v>
      </c>
      <c r="G39" s="849"/>
      <c r="H39" s="849"/>
      <c r="I39" s="832"/>
      <c r="J39" s="832"/>
      <c r="K39" s="849"/>
      <c r="L39" s="849"/>
      <c r="M39" s="832"/>
      <c r="N39" s="832"/>
      <c r="O39" s="849">
        <v>15</v>
      </c>
      <c r="P39" s="849">
        <v>0</v>
      </c>
      <c r="Q39" s="837"/>
      <c r="R39" s="850">
        <v>0</v>
      </c>
    </row>
    <row r="40" spans="1:18" ht="14.4" customHeight="1" x14ac:dyDescent="0.3">
      <c r="A40" s="831" t="s">
        <v>4121</v>
      </c>
      <c r="B40" s="832" t="s">
        <v>4122</v>
      </c>
      <c r="C40" s="832" t="s">
        <v>595</v>
      </c>
      <c r="D40" s="832" t="s">
        <v>4118</v>
      </c>
      <c r="E40" s="832" t="s">
        <v>4186</v>
      </c>
      <c r="F40" s="832" t="s">
        <v>4187</v>
      </c>
      <c r="G40" s="849">
        <v>31</v>
      </c>
      <c r="H40" s="849">
        <v>12214</v>
      </c>
      <c r="I40" s="832">
        <v>0.77303797468354429</v>
      </c>
      <c r="J40" s="832">
        <v>394</v>
      </c>
      <c r="K40" s="849">
        <v>40</v>
      </c>
      <c r="L40" s="849">
        <v>15800</v>
      </c>
      <c r="M40" s="832">
        <v>1</v>
      </c>
      <c r="N40" s="832">
        <v>395</v>
      </c>
      <c r="O40" s="849">
        <v>21</v>
      </c>
      <c r="P40" s="849">
        <v>10416</v>
      </c>
      <c r="Q40" s="837">
        <v>0.65924050632911391</v>
      </c>
      <c r="R40" s="850">
        <v>496</v>
      </c>
    </row>
    <row r="41" spans="1:18" ht="14.4" customHeight="1" x14ac:dyDescent="0.3">
      <c r="A41" s="831" t="s">
        <v>4121</v>
      </c>
      <c r="B41" s="832" t="s">
        <v>4122</v>
      </c>
      <c r="C41" s="832" t="s">
        <v>595</v>
      </c>
      <c r="D41" s="832" t="s">
        <v>4118</v>
      </c>
      <c r="E41" s="832" t="s">
        <v>4188</v>
      </c>
      <c r="F41" s="832" t="s">
        <v>4189</v>
      </c>
      <c r="G41" s="849">
        <v>35</v>
      </c>
      <c r="H41" s="849">
        <v>5670</v>
      </c>
      <c r="I41" s="832">
        <v>0.94594594594594594</v>
      </c>
      <c r="J41" s="832">
        <v>162</v>
      </c>
      <c r="K41" s="849">
        <v>37</v>
      </c>
      <c r="L41" s="849">
        <v>5994</v>
      </c>
      <c r="M41" s="832">
        <v>1</v>
      </c>
      <c r="N41" s="832">
        <v>162</v>
      </c>
      <c r="O41" s="849">
        <v>36</v>
      </c>
      <c r="P41" s="849">
        <v>5688</v>
      </c>
      <c r="Q41" s="837">
        <v>0.94894894894894899</v>
      </c>
      <c r="R41" s="850">
        <v>158</v>
      </c>
    </row>
    <row r="42" spans="1:18" ht="14.4" customHeight="1" x14ac:dyDescent="0.3">
      <c r="A42" s="831" t="s">
        <v>4121</v>
      </c>
      <c r="B42" s="832" t="s">
        <v>4122</v>
      </c>
      <c r="C42" s="832" t="s">
        <v>595</v>
      </c>
      <c r="D42" s="832" t="s">
        <v>4118</v>
      </c>
      <c r="E42" s="832" t="s">
        <v>4190</v>
      </c>
      <c r="F42" s="832" t="s">
        <v>4191</v>
      </c>
      <c r="G42" s="849">
        <v>2</v>
      </c>
      <c r="H42" s="849">
        <v>118</v>
      </c>
      <c r="I42" s="832"/>
      <c r="J42" s="832">
        <v>59</v>
      </c>
      <c r="K42" s="849"/>
      <c r="L42" s="849"/>
      <c r="M42" s="832"/>
      <c r="N42" s="832"/>
      <c r="O42" s="849">
        <v>1</v>
      </c>
      <c r="P42" s="849">
        <v>59</v>
      </c>
      <c r="Q42" s="837"/>
      <c r="R42" s="850">
        <v>59</v>
      </c>
    </row>
    <row r="43" spans="1:18" ht="14.4" customHeight="1" x14ac:dyDescent="0.3">
      <c r="A43" s="831" t="s">
        <v>4121</v>
      </c>
      <c r="B43" s="832" t="s">
        <v>4122</v>
      </c>
      <c r="C43" s="832" t="s">
        <v>595</v>
      </c>
      <c r="D43" s="832" t="s">
        <v>4118</v>
      </c>
      <c r="E43" s="832" t="s">
        <v>4119</v>
      </c>
      <c r="F43" s="832" t="s">
        <v>4120</v>
      </c>
      <c r="G43" s="849">
        <v>477</v>
      </c>
      <c r="H43" s="849">
        <v>119727</v>
      </c>
      <c r="I43" s="832">
        <v>0.71514242878560719</v>
      </c>
      <c r="J43" s="832">
        <v>251</v>
      </c>
      <c r="K43" s="849">
        <v>667</v>
      </c>
      <c r="L43" s="849">
        <v>167417</v>
      </c>
      <c r="M43" s="832">
        <v>1</v>
      </c>
      <c r="N43" s="832">
        <v>251</v>
      </c>
      <c r="O43" s="849">
        <v>397</v>
      </c>
      <c r="P43" s="849">
        <v>100044</v>
      </c>
      <c r="Q43" s="837">
        <v>0.59757372309861001</v>
      </c>
      <c r="R43" s="850">
        <v>252</v>
      </c>
    </row>
    <row r="44" spans="1:18" ht="14.4" customHeight="1" x14ac:dyDescent="0.3">
      <c r="A44" s="831" t="s">
        <v>4121</v>
      </c>
      <c r="B44" s="832" t="s">
        <v>4122</v>
      </c>
      <c r="C44" s="832" t="s">
        <v>595</v>
      </c>
      <c r="D44" s="832" t="s">
        <v>4118</v>
      </c>
      <c r="E44" s="832" t="s">
        <v>4192</v>
      </c>
      <c r="F44" s="832" t="s">
        <v>4193</v>
      </c>
      <c r="G44" s="849">
        <v>2</v>
      </c>
      <c r="H44" s="849">
        <v>240</v>
      </c>
      <c r="I44" s="832">
        <v>0.4</v>
      </c>
      <c r="J44" s="832">
        <v>120</v>
      </c>
      <c r="K44" s="849">
        <v>5</v>
      </c>
      <c r="L44" s="849">
        <v>600</v>
      </c>
      <c r="M44" s="832">
        <v>1</v>
      </c>
      <c r="N44" s="832">
        <v>120</v>
      </c>
      <c r="O44" s="849">
        <v>1</v>
      </c>
      <c r="P44" s="849">
        <v>121</v>
      </c>
      <c r="Q44" s="837">
        <v>0.20166666666666666</v>
      </c>
      <c r="R44" s="850">
        <v>121</v>
      </c>
    </row>
    <row r="45" spans="1:18" ht="14.4" customHeight="1" x14ac:dyDescent="0.3">
      <c r="A45" s="831" t="s">
        <v>4121</v>
      </c>
      <c r="B45" s="832" t="s">
        <v>4122</v>
      </c>
      <c r="C45" s="832" t="s">
        <v>595</v>
      </c>
      <c r="D45" s="832" t="s">
        <v>4118</v>
      </c>
      <c r="E45" s="832" t="s">
        <v>4194</v>
      </c>
      <c r="F45" s="832" t="s">
        <v>4195</v>
      </c>
      <c r="G45" s="849">
        <v>1</v>
      </c>
      <c r="H45" s="849">
        <v>721</v>
      </c>
      <c r="I45" s="832">
        <v>0.99861495844875348</v>
      </c>
      <c r="J45" s="832">
        <v>721</v>
      </c>
      <c r="K45" s="849">
        <v>1</v>
      </c>
      <c r="L45" s="849">
        <v>722</v>
      </c>
      <c r="M45" s="832">
        <v>1</v>
      </c>
      <c r="N45" s="832">
        <v>722</v>
      </c>
      <c r="O45" s="849">
        <v>2</v>
      </c>
      <c r="P45" s="849">
        <v>1446</v>
      </c>
      <c r="Q45" s="837">
        <v>2.0027700831024933</v>
      </c>
      <c r="R45" s="850">
        <v>723</v>
      </c>
    </row>
    <row r="46" spans="1:18" ht="14.4" customHeight="1" x14ac:dyDescent="0.3">
      <c r="A46" s="831" t="s">
        <v>4121</v>
      </c>
      <c r="B46" s="832" t="s">
        <v>4122</v>
      </c>
      <c r="C46" s="832" t="s">
        <v>595</v>
      </c>
      <c r="D46" s="832" t="s">
        <v>4118</v>
      </c>
      <c r="E46" s="832" t="s">
        <v>4196</v>
      </c>
      <c r="F46" s="832" t="s">
        <v>4197</v>
      </c>
      <c r="G46" s="849">
        <v>5</v>
      </c>
      <c r="H46" s="849">
        <v>615</v>
      </c>
      <c r="I46" s="832">
        <v>0.625</v>
      </c>
      <c r="J46" s="832">
        <v>123</v>
      </c>
      <c r="K46" s="849">
        <v>8</v>
      </c>
      <c r="L46" s="849">
        <v>984</v>
      </c>
      <c r="M46" s="832">
        <v>1</v>
      </c>
      <c r="N46" s="832">
        <v>123</v>
      </c>
      <c r="O46" s="849">
        <v>4</v>
      </c>
      <c r="P46" s="849">
        <v>496</v>
      </c>
      <c r="Q46" s="837">
        <v>0.50406504065040647</v>
      </c>
      <c r="R46" s="850">
        <v>124</v>
      </c>
    </row>
    <row r="47" spans="1:18" ht="14.4" customHeight="1" x14ac:dyDescent="0.3">
      <c r="A47" s="831" t="s">
        <v>4121</v>
      </c>
      <c r="B47" s="832" t="s">
        <v>4122</v>
      </c>
      <c r="C47" s="832" t="s">
        <v>595</v>
      </c>
      <c r="D47" s="832" t="s">
        <v>4118</v>
      </c>
      <c r="E47" s="832" t="s">
        <v>4198</v>
      </c>
      <c r="F47" s="832" t="s">
        <v>4199</v>
      </c>
      <c r="G47" s="849">
        <v>1</v>
      </c>
      <c r="H47" s="849">
        <v>59</v>
      </c>
      <c r="I47" s="832"/>
      <c r="J47" s="832">
        <v>59</v>
      </c>
      <c r="K47" s="849"/>
      <c r="L47" s="849"/>
      <c r="M47" s="832"/>
      <c r="N47" s="832"/>
      <c r="O47" s="849">
        <v>1</v>
      </c>
      <c r="P47" s="849">
        <v>59</v>
      </c>
      <c r="Q47" s="837"/>
      <c r="R47" s="850">
        <v>59</v>
      </c>
    </row>
    <row r="48" spans="1:18" ht="14.4" customHeight="1" x14ac:dyDescent="0.3">
      <c r="A48" s="831" t="s">
        <v>4121</v>
      </c>
      <c r="B48" s="832" t="s">
        <v>4122</v>
      </c>
      <c r="C48" s="832" t="s">
        <v>595</v>
      </c>
      <c r="D48" s="832" t="s">
        <v>4118</v>
      </c>
      <c r="E48" s="832" t="s">
        <v>4200</v>
      </c>
      <c r="F48" s="832" t="s">
        <v>4201</v>
      </c>
      <c r="G48" s="849">
        <v>4</v>
      </c>
      <c r="H48" s="849">
        <v>732</v>
      </c>
      <c r="I48" s="832">
        <v>0.5</v>
      </c>
      <c r="J48" s="832">
        <v>183</v>
      </c>
      <c r="K48" s="849">
        <v>8</v>
      </c>
      <c r="L48" s="849">
        <v>1464</v>
      </c>
      <c r="M48" s="832">
        <v>1</v>
      </c>
      <c r="N48" s="832">
        <v>183</v>
      </c>
      <c r="O48" s="849">
        <v>2</v>
      </c>
      <c r="P48" s="849">
        <v>750</v>
      </c>
      <c r="Q48" s="837">
        <v>0.51229508196721307</v>
      </c>
      <c r="R48" s="850">
        <v>375</v>
      </c>
    </row>
    <row r="49" spans="1:18" ht="14.4" customHeight="1" x14ac:dyDescent="0.3">
      <c r="A49" s="831" t="s">
        <v>4121</v>
      </c>
      <c r="B49" s="832" t="s">
        <v>4122</v>
      </c>
      <c r="C49" s="832" t="s">
        <v>595</v>
      </c>
      <c r="D49" s="832" t="s">
        <v>4118</v>
      </c>
      <c r="E49" s="832" t="s">
        <v>4202</v>
      </c>
      <c r="F49" s="832" t="s">
        <v>4203</v>
      </c>
      <c r="G49" s="849"/>
      <c r="H49" s="849"/>
      <c r="I49" s="832"/>
      <c r="J49" s="832"/>
      <c r="K49" s="849">
        <v>1</v>
      </c>
      <c r="L49" s="849">
        <v>648</v>
      </c>
      <c r="M49" s="832">
        <v>1</v>
      </c>
      <c r="N49" s="832">
        <v>648</v>
      </c>
      <c r="O49" s="849">
        <v>1</v>
      </c>
      <c r="P49" s="849">
        <v>984</v>
      </c>
      <c r="Q49" s="837">
        <v>1.5185185185185186</v>
      </c>
      <c r="R49" s="850">
        <v>984</v>
      </c>
    </row>
    <row r="50" spans="1:18" ht="14.4" customHeight="1" x14ac:dyDescent="0.3">
      <c r="A50" s="831" t="s">
        <v>4121</v>
      </c>
      <c r="B50" s="832" t="s">
        <v>4122</v>
      </c>
      <c r="C50" s="832" t="s">
        <v>595</v>
      </c>
      <c r="D50" s="832" t="s">
        <v>4118</v>
      </c>
      <c r="E50" s="832" t="s">
        <v>4204</v>
      </c>
      <c r="F50" s="832" t="s">
        <v>4205</v>
      </c>
      <c r="G50" s="849">
        <v>3</v>
      </c>
      <c r="H50" s="849">
        <v>957</v>
      </c>
      <c r="I50" s="832">
        <v>3</v>
      </c>
      <c r="J50" s="832">
        <v>319</v>
      </c>
      <c r="K50" s="849">
        <v>1</v>
      </c>
      <c r="L50" s="849">
        <v>319</v>
      </c>
      <c r="M50" s="832">
        <v>1</v>
      </c>
      <c r="N50" s="832">
        <v>319</v>
      </c>
      <c r="O50" s="849">
        <v>9</v>
      </c>
      <c r="P50" s="849">
        <v>3177</v>
      </c>
      <c r="Q50" s="837">
        <v>9.9592476489028208</v>
      </c>
      <c r="R50" s="850">
        <v>353</v>
      </c>
    </row>
    <row r="51" spans="1:18" ht="14.4" customHeight="1" x14ac:dyDescent="0.3">
      <c r="A51" s="831" t="s">
        <v>4121</v>
      </c>
      <c r="B51" s="832" t="s">
        <v>4122</v>
      </c>
      <c r="C51" s="832" t="s">
        <v>595</v>
      </c>
      <c r="D51" s="832" t="s">
        <v>4118</v>
      </c>
      <c r="E51" s="832" t="s">
        <v>4206</v>
      </c>
      <c r="F51" s="832" t="s">
        <v>4207</v>
      </c>
      <c r="G51" s="849">
        <v>6</v>
      </c>
      <c r="H51" s="849">
        <v>3000</v>
      </c>
      <c r="I51" s="832">
        <v>1.5</v>
      </c>
      <c r="J51" s="832">
        <v>500</v>
      </c>
      <c r="K51" s="849">
        <v>4</v>
      </c>
      <c r="L51" s="849">
        <v>2000</v>
      </c>
      <c r="M51" s="832">
        <v>1</v>
      </c>
      <c r="N51" s="832">
        <v>500</v>
      </c>
      <c r="O51" s="849"/>
      <c r="P51" s="849"/>
      <c r="Q51" s="837"/>
      <c r="R51" s="850"/>
    </row>
    <row r="52" spans="1:18" ht="14.4" customHeight="1" x14ac:dyDescent="0.3">
      <c r="A52" s="831" t="s">
        <v>4121</v>
      </c>
      <c r="B52" s="832" t="s">
        <v>4122</v>
      </c>
      <c r="C52" s="832" t="s">
        <v>595</v>
      </c>
      <c r="D52" s="832" t="s">
        <v>4118</v>
      </c>
      <c r="E52" s="832" t="s">
        <v>4208</v>
      </c>
      <c r="F52" s="832" t="s">
        <v>4209</v>
      </c>
      <c r="G52" s="849">
        <v>1</v>
      </c>
      <c r="H52" s="849">
        <v>132</v>
      </c>
      <c r="I52" s="832">
        <v>1</v>
      </c>
      <c r="J52" s="832">
        <v>132</v>
      </c>
      <c r="K52" s="849">
        <v>1</v>
      </c>
      <c r="L52" s="849">
        <v>132</v>
      </c>
      <c r="M52" s="832">
        <v>1</v>
      </c>
      <c r="N52" s="832">
        <v>132</v>
      </c>
      <c r="O52" s="849">
        <v>1</v>
      </c>
      <c r="P52" s="849">
        <v>133</v>
      </c>
      <c r="Q52" s="837">
        <v>1.0075757575757576</v>
      </c>
      <c r="R52" s="850">
        <v>133</v>
      </c>
    </row>
    <row r="53" spans="1:18" ht="14.4" customHeight="1" x14ac:dyDescent="0.3">
      <c r="A53" s="831" t="s">
        <v>4121</v>
      </c>
      <c r="B53" s="832" t="s">
        <v>4122</v>
      </c>
      <c r="C53" s="832" t="s">
        <v>595</v>
      </c>
      <c r="D53" s="832" t="s">
        <v>4118</v>
      </c>
      <c r="E53" s="832" t="s">
        <v>4210</v>
      </c>
      <c r="F53" s="832" t="s">
        <v>4211</v>
      </c>
      <c r="G53" s="849">
        <v>224</v>
      </c>
      <c r="H53" s="849">
        <v>25760</v>
      </c>
      <c r="I53" s="832">
        <v>1.2240437158469946</v>
      </c>
      <c r="J53" s="832">
        <v>115</v>
      </c>
      <c r="K53" s="849">
        <v>183</v>
      </c>
      <c r="L53" s="849">
        <v>21045</v>
      </c>
      <c r="M53" s="832">
        <v>1</v>
      </c>
      <c r="N53" s="832">
        <v>115</v>
      </c>
      <c r="O53" s="849">
        <v>190</v>
      </c>
      <c r="P53" s="849">
        <v>27550</v>
      </c>
      <c r="Q53" s="837">
        <v>1.3090995485863626</v>
      </c>
      <c r="R53" s="850">
        <v>145</v>
      </c>
    </row>
    <row r="54" spans="1:18" ht="14.4" customHeight="1" x14ac:dyDescent="0.3">
      <c r="A54" s="831" t="s">
        <v>4121</v>
      </c>
      <c r="B54" s="832" t="s">
        <v>4122</v>
      </c>
      <c r="C54" s="832" t="s">
        <v>595</v>
      </c>
      <c r="D54" s="832" t="s">
        <v>4118</v>
      </c>
      <c r="E54" s="832" t="s">
        <v>4212</v>
      </c>
      <c r="F54" s="832" t="s">
        <v>4213</v>
      </c>
      <c r="G54" s="849">
        <v>2</v>
      </c>
      <c r="H54" s="849">
        <v>240</v>
      </c>
      <c r="I54" s="832">
        <v>2</v>
      </c>
      <c r="J54" s="832">
        <v>120</v>
      </c>
      <c r="K54" s="849">
        <v>1</v>
      </c>
      <c r="L54" s="849">
        <v>120</v>
      </c>
      <c r="M54" s="832">
        <v>1</v>
      </c>
      <c r="N54" s="832">
        <v>120</v>
      </c>
      <c r="O54" s="849"/>
      <c r="P54" s="849"/>
      <c r="Q54" s="837"/>
      <c r="R54" s="850"/>
    </row>
    <row r="55" spans="1:18" ht="14.4" customHeight="1" x14ac:dyDescent="0.3">
      <c r="A55" s="831" t="s">
        <v>4121</v>
      </c>
      <c r="B55" s="832" t="s">
        <v>4122</v>
      </c>
      <c r="C55" s="832" t="s">
        <v>595</v>
      </c>
      <c r="D55" s="832" t="s">
        <v>4118</v>
      </c>
      <c r="E55" s="832" t="s">
        <v>4214</v>
      </c>
      <c r="F55" s="832" t="s">
        <v>4215</v>
      </c>
      <c r="G55" s="849">
        <v>1</v>
      </c>
      <c r="H55" s="849">
        <v>120</v>
      </c>
      <c r="I55" s="832"/>
      <c r="J55" s="832">
        <v>120</v>
      </c>
      <c r="K55" s="849"/>
      <c r="L55" s="849"/>
      <c r="M55" s="832"/>
      <c r="N55" s="832"/>
      <c r="O55" s="849"/>
      <c r="P55" s="849"/>
      <c r="Q55" s="837"/>
      <c r="R55" s="850"/>
    </row>
    <row r="56" spans="1:18" ht="14.4" customHeight="1" x14ac:dyDescent="0.3">
      <c r="A56" s="831" t="s">
        <v>4121</v>
      </c>
      <c r="B56" s="832" t="s">
        <v>4122</v>
      </c>
      <c r="C56" s="832" t="s">
        <v>595</v>
      </c>
      <c r="D56" s="832" t="s">
        <v>4118</v>
      </c>
      <c r="E56" s="832" t="s">
        <v>4216</v>
      </c>
      <c r="F56" s="832" t="s">
        <v>4217</v>
      </c>
      <c r="G56" s="849">
        <v>2</v>
      </c>
      <c r="H56" s="849">
        <v>1220</v>
      </c>
      <c r="I56" s="832"/>
      <c r="J56" s="832">
        <v>610</v>
      </c>
      <c r="K56" s="849"/>
      <c r="L56" s="849"/>
      <c r="M56" s="832"/>
      <c r="N56" s="832"/>
      <c r="O56" s="849">
        <v>1</v>
      </c>
      <c r="P56" s="849">
        <v>749</v>
      </c>
      <c r="Q56" s="837"/>
      <c r="R56" s="850">
        <v>749</v>
      </c>
    </row>
    <row r="57" spans="1:18" ht="14.4" customHeight="1" x14ac:dyDescent="0.3">
      <c r="A57" s="831" t="s">
        <v>4121</v>
      </c>
      <c r="B57" s="832" t="s">
        <v>4122</v>
      </c>
      <c r="C57" s="832" t="s">
        <v>595</v>
      </c>
      <c r="D57" s="832" t="s">
        <v>4118</v>
      </c>
      <c r="E57" s="832" t="s">
        <v>4218</v>
      </c>
      <c r="F57" s="832" t="s">
        <v>4219</v>
      </c>
      <c r="G57" s="849"/>
      <c r="H57" s="849"/>
      <c r="I57" s="832"/>
      <c r="J57" s="832"/>
      <c r="K57" s="849">
        <v>1</v>
      </c>
      <c r="L57" s="849">
        <v>948</v>
      </c>
      <c r="M57" s="832">
        <v>1</v>
      </c>
      <c r="N57" s="832">
        <v>948</v>
      </c>
      <c r="O57" s="849">
        <v>2</v>
      </c>
      <c r="P57" s="849">
        <v>1898</v>
      </c>
      <c r="Q57" s="837">
        <v>2.0021097046413501</v>
      </c>
      <c r="R57" s="850">
        <v>949</v>
      </c>
    </row>
    <row r="58" spans="1:18" ht="14.4" customHeight="1" x14ac:dyDescent="0.3">
      <c r="A58" s="831" t="s">
        <v>4121</v>
      </c>
      <c r="B58" s="832" t="s">
        <v>4122</v>
      </c>
      <c r="C58" s="832" t="s">
        <v>595</v>
      </c>
      <c r="D58" s="832" t="s">
        <v>4118</v>
      </c>
      <c r="E58" s="832" t="s">
        <v>4220</v>
      </c>
      <c r="F58" s="832" t="s">
        <v>4221</v>
      </c>
      <c r="G58" s="849">
        <v>97</v>
      </c>
      <c r="H58" s="849">
        <v>22019</v>
      </c>
      <c r="I58" s="832">
        <v>1.2124999999999999</v>
      </c>
      <c r="J58" s="832">
        <v>227</v>
      </c>
      <c r="K58" s="849">
        <v>80</v>
      </c>
      <c r="L58" s="849">
        <v>18160</v>
      </c>
      <c r="M58" s="832">
        <v>1</v>
      </c>
      <c r="N58" s="832">
        <v>227</v>
      </c>
      <c r="O58" s="849">
        <v>68</v>
      </c>
      <c r="P58" s="849">
        <v>11220</v>
      </c>
      <c r="Q58" s="837">
        <v>0.61784140969162993</v>
      </c>
      <c r="R58" s="850">
        <v>165</v>
      </c>
    </row>
    <row r="59" spans="1:18" ht="14.4" customHeight="1" x14ac:dyDescent="0.3">
      <c r="A59" s="831" t="s">
        <v>4121</v>
      </c>
      <c r="B59" s="832" t="s">
        <v>4122</v>
      </c>
      <c r="C59" s="832" t="s">
        <v>595</v>
      </c>
      <c r="D59" s="832" t="s">
        <v>4118</v>
      </c>
      <c r="E59" s="832" t="s">
        <v>4222</v>
      </c>
      <c r="F59" s="832" t="s">
        <v>4223</v>
      </c>
      <c r="G59" s="849"/>
      <c r="H59" s="849"/>
      <c r="I59" s="832"/>
      <c r="J59" s="832"/>
      <c r="K59" s="849">
        <v>1</v>
      </c>
      <c r="L59" s="849">
        <v>892</v>
      </c>
      <c r="M59" s="832">
        <v>1</v>
      </c>
      <c r="N59" s="832">
        <v>892</v>
      </c>
      <c r="O59" s="849"/>
      <c r="P59" s="849"/>
      <c r="Q59" s="837"/>
      <c r="R59" s="850"/>
    </row>
    <row r="60" spans="1:18" ht="14.4" customHeight="1" x14ac:dyDescent="0.3">
      <c r="A60" s="831" t="s">
        <v>4121</v>
      </c>
      <c r="B60" s="832" t="s">
        <v>4122</v>
      </c>
      <c r="C60" s="832" t="s">
        <v>595</v>
      </c>
      <c r="D60" s="832" t="s">
        <v>4118</v>
      </c>
      <c r="E60" s="832" t="s">
        <v>4224</v>
      </c>
      <c r="F60" s="832" t="s">
        <v>4225</v>
      </c>
      <c r="G60" s="849">
        <v>4</v>
      </c>
      <c r="H60" s="849">
        <v>344</v>
      </c>
      <c r="I60" s="832">
        <v>1.3333333333333333</v>
      </c>
      <c r="J60" s="832">
        <v>86</v>
      </c>
      <c r="K60" s="849">
        <v>3</v>
      </c>
      <c r="L60" s="849">
        <v>258</v>
      </c>
      <c r="M60" s="832">
        <v>1</v>
      </c>
      <c r="N60" s="832">
        <v>86</v>
      </c>
      <c r="O60" s="849">
        <v>1</v>
      </c>
      <c r="P60" s="849">
        <v>87</v>
      </c>
      <c r="Q60" s="837">
        <v>0.33720930232558138</v>
      </c>
      <c r="R60" s="850">
        <v>87</v>
      </c>
    </row>
    <row r="61" spans="1:18" ht="14.4" customHeight="1" x14ac:dyDescent="0.3">
      <c r="A61" s="831" t="s">
        <v>4121</v>
      </c>
      <c r="B61" s="832" t="s">
        <v>4122</v>
      </c>
      <c r="C61" s="832" t="s">
        <v>595</v>
      </c>
      <c r="D61" s="832" t="s">
        <v>4118</v>
      </c>
      <c r="E61" s="832" t="s">
        <v>4226</v>
      </c>
      <c r="F61" s="832" t="s">
        <v>4227</v>
      </c>
      <c r="G61" s="849">
        <v>5</v>
      </c>
      <c r="H61" s="849">
        <v>1995</v>
      </c>
      <c r="I61" s="832">
        <v>1.6625000000000001</v>
      </c>
      <c r="J61" s="832">
        <v>399</v>
      </c>
      <c r="K61" s="849">
        <v>3</v>
      </c>
      <c r="L61" s="849">
        <v>1200</v>
      </c>
      <c r="M61" s="832">
        <v>1</v>
      </c>
      <c r="N61" s="832">
        <v>400</v>
      </c>
      <c r="O61" s="849">
        <v>5</v>
      </c>
      <c r="P61" s="849">
        <v>2500</v>
      </c>
      <c r="Q61" s="837">
        <v>2.0833333333333335</v>
      </c>
      <c r="R61" s="850">
        <v>500</v>
      </c>
    </row>
    <row r="62" spans="1:18" ht="14.4" customHeight="1" x14ac:dyDescent="0.3">
      <c r="A62" s="831" t="s">
        <v>4121</v>
      </c>
      <c r="B62" s="832" t="s">
        <v>4122</v>
      </c>
      <c r="C62" s="832" t="s">
        <v>595</v>
      </c>
      <c r="D62" s="832" t="s">
        <v>4118</v>
      </c>
      <c r="E62" s="832" t="s">
        <v>4228</v>
      </c>
      <c r="F62" s="832" t="s">
        <v>4229</v>
      </c>
      <c r="G62" s="849">
        <v>1</v>
      </c>
      <c r="H62" s="849">
        <v>1033</v>
      </c>
      <c r="I62" s="832"/>
      <c r="J62" s="832">
        <v>1033</v>
      </c>
      <c r="K62" s="849"/>
      <c r="L62" s="849"/>
      <c r="M62" s="832"/>
      <c r="N62" s="832"/>
      <c r="O62" s="849"/>
      <c r="P62" s="849"/>
      <c r="Q62" s="837"/>
      <c r="R62" s="850"/>
    </row>
    <row r="63" spans="1:18" ht="14.4" customHeight="1" x14ac:dyDescent="0.3">
      <c r="A63" s="831" t="s">
        <v>4121</v>
      </c>
      <c r="B63" s="832" t="s">
        <v>4122</v>
      </c>
      <c r="C63" s="832" t="s">
        <v>595</v>
      </c>
      <c r="D63" s="832" t="s">
        <v>4118</v>
      </c>
      <c r="E63" s="832" t="s">
        <v>4230</v>
      </c>
      <c r="F63" s="832" t="s">
        <v>4231</v>
      </c>
      <c r="G63" s="849">
        <v>1</v>
      </c>
      <c r="H63" s="849">
        <v>120</v>
      </c>
      <c r="I63" s="832">
        <v>1</v>
      </c>
      <c r="J63" s="832">
        <v>120</v>
      </c>
      <c r="K63" s="849">
        <v>1</v>
      </c>
      <c r="L63" s="849">
        <v>120</v>
      </c>
      <c r="M63" s="832">
        <v>1</v>
      </c>
      <c r="N63" s="832">
        <v>120</v>
      </c>
      <c r="O63" s="849">
        <v>2</v>
      </c>
      <c r="P63" s="849">
        <v>242</v>
      </c>
      <c r="Q63" s="837">
        <v>2.0166666666666666</v>
      </c>
      <c r="R63" s="850">
        <v>121</v>
      </c>
    </row>
    <row r="64" spans="1:18" ht="14.4" customHeight="1" x14ac:dyDescent="0.3">
      <c r="A64" s="831" t="s">
        <v>4121</v>
      </c>
      <c r="B64" s="832" t="s">
        <v>4122</v>
      </c>
      <c r="C64" s="832" t="s">
        <v>595</v>
      </c>
      <c r="D64" s="832" t="s">
        <v>4118</v>
      </c>
      <c r="E64" s="832" t="s">
        <v>4232</v>
      </c>
      <c r="F64" s="832" t="s">
        <v>4233</v>
      </c>
      <c r="G64" s="849"/>
      <c r="H64" s="849"/>
      <c r="I64" s="832"/>
      <c r="J64" s="832"/>
      <c r="K64" s="849">
        <v>1</v>
      </c>
      <c r="L64" s="849">
        <v>1111</v>
      </c>
      <c r="M64" s="832">
        <v>1</v>
      </c>
      <c r="N64" s="832">
        <v>1111</v>
      </c>
      <c r="O64" s="849"/>
      <c r="P64" s="849"/>
      <c r="Q64" s="837"/>
      <c r="R64" s="850"/>
    </row>
    <row r="65" spans="1:18" ht="14.4" customHeight="1" x14ac:dyDescent="0.3">
      <c r="A65" s="831" t="s">
        <v>4121</v>
      </c>
      <c r="B65" s="832" t="s">
        <v>4122</v>
      </c>
      <c r="C65" s="832" t="s">
        <v>595</v>
      </c>
      <c r="D65" s="832" t="s">
        <v>4118</v>
      </c>
      <c r="E65" s="832" t="s">
        <v>4234</v>
      </c>
      <c r="F65" s="832" t="s">
        <v>4235</v>
      </c>
      <c r="G65" s="849">
        <v>1</v>
      </c>
      <c r="H65" s="849">
        <v>1369</v>
      </c>
      <c r="I65" s="832"/>
      <c r="J65" s="832">
        <v>1369</v>
      </c>
      <c r="K65" s="849"/>
      <c r="L65" s="849"/>
      <c r="M65" s="832"/>
      <c r="N65" s="832"/>
      <c r="O65" s="849"/>
      <c r="P65" s="849"/>
      <c r="Q65" s="837"/>
      <c r="R65" s="850"/>
    </row>
    <row r="66" spans="1:18" ht="14.4" customHeight="1" x14ac:dyDescent="0.3">
      <c r="A66" s="831" t="s">
        <v>4121</v>
      </c>
      <c r="B66" s="832" t="s">
        <v>4122</v>
      </c>
      <c r="C66" s="832" t="s">
        <v>595</v>
      </c>
      <c r="D66" s="832" t="s">
        <v>4118</v>
      </c>
      <c r="E66" s="832" t="s">
        <v>4236</v>
      </c>
      <c r="F66" s="832" t="s">
        <v>4237</v>
      </c>
      <c r="G66" s="849"/>
      <c r="H66" s="849"/>
      <c r="I66" s="832"/>
      <c r="J66" s="832"/>
      <c r="K66" s="849"/>
      <c r="L66" s="849"/>
      <c r="M66" s="832"/>
      <c r="N66" s="832"/>
      <c r="O66" s="849">
        <v>1</v>
      </c>
      <c r="P66" s="849">
        <v>844</v>
      </c>
      <c r="Q66" s="837"/>
      <c r="R66" s="850">
        <v>844</v>
      </c>
    </row>
    <row r="67" spans="1:18" ht="14.4" customHeight="1" x14ac:dyDescent="0.3">
      <c r="A67" s="831" t="s">
        <v>4121</v>
      </c>
      <c r="B67" s="832" t="s">
        <v>4122</v>
      </c>
      <c r="C67" s="832" t="s">
        <v>595</v>
      </c>
      <c r="D67" s="832" t="s">
        <v>4118</v>
      </c>
      <c r="E67" s="832" t="s">
        <v>4238</v>
      </c>
      <c r="F67" s="832" t="s">
        <v>4239</v>
      </c>
      <c r="G67" s="849">
        <v>1</v>
      </c>
      <c r="H67" s="849">
        <v>179</v>
      </c>
      <c r="I67" s="832">
        <v>1</v>
      </c>
      <c r="J67" s="832">
        <v>179</v>
      </c>
      <c r="K67" s="849">
        <v>1</v>
      </c>
      <c r="L67" s="849">
        <v>179</v>
      </c>
      <c r="M67" s="832">
        <v>1</v>
      </c>
      <c r="N67" s="832">
        <v>179</v>
      </c>
      <c r="O67" s="849"/>
      <c r="P67" s="849"/>
      <c r="Q67" s="837"/>
      <c r="R67" s="850"/>
    </row>
    <row r="68" spans="1:18" ht="14.4" customHeight="1" x14ac:dyDescent="0.3">
      <c r="A68" s="831" t="s">
        <v>4121</v>
      </c>
      <c r="B68" s="832" t="s">
        <v>4122</v>
      </c>
      <c r="C68" s="832" t="s">
        <v>595</v>
      </c>
      <c r="D68" s="832" t="s">
        <v>4118</v>
      </c>
      <c r="E68" s="832" t="s">
        <v>4240</v>
      </c>
      <c r="F68" s="832" t="s">
        <v>4241</v>
      </c>
      <c r="G68" s="849">
        <v>1</v>
      </c>
      <c r="H68" s="849">
        <v>80</v>
      </c>
      <c r="I68" s="832"/>
      <c r="J68" s="832">
        <v>80</v>
      </c>
      <c r="K68" s="849"/>
      <c r="L68" s="849"/>
      <c r="M68" s="832"/>
      <c r="N68" s="832"/>
      <c r="O68" s="849"/>
      <c r="P68" s="849"/>
      <c r="Q68" s="837"/>
      <c r="R68" s="850"/>
    </row>
    <row r="69" spans="1:18" ht="14.4" customHeight="1" thickBot="1" x14ac:dyDescent="0.35">
      <c r="A69" s="839" t="s">
        <v>4121</v>
      </c>
      <c r="B69" s="840" t="s">
        <v>4122</v>
      </c>
      <c r="C69" s="840" t="s">
        <v>595</v>
      </c>
      <c r="D69" s="840" t="s">
        <v>4118</v>
      </c>
      <c r="E69" s="840" t="s">
        <v>4242</v>
      </c>
      <c r="F69" s="840" t="s">
        <v>4243</v>
      </c>
      <c r="G69" s="851"/>
      <c r="H69" s="851"/>
      <c r="I69" s="840"/>
      <c r="J69" s="840"/>
      <c r="K69" s="851">
        <v>5</v>
      </c>
      <c r="L69" s="851">
        <v>430</v>
      </c>
      <c r="M69" s="840">
        <v>1</v>
      </c>
      <c r="N69" s="840">
        <v>86</v>
      </c>
      <c r="O69" s="851">
        <v>5</v>
      </c>
      <c r="P69" s="851">
        <v>435</v>
      </c>
      <c r="Q69" s="845">
        <v>1.0116279069767442</v>
      </c>
      <c r="R69" s="852">
        <v>87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42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4245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10586.5</v>
      </c>
      <c r="I3" s="208">
        <f t="shared" si="0"/>
        <v>1305792.8000000005</v>
      </c>
      <c r="J3" s="78"/>
      <c r="K3" s="78"/>
      <c r="L3" s="208">
        <f t="shared" si="0"/>
        <v>12852.680000000002</v>
      </c>
      <c r="M3" s="208">
        <f t="shared" si="0"/>
        <v>1395710</v>
      </c>
      <c r="N3" s="78"/>
      <c r="O3" s="78"/>
      <c r="P3" s="208">
        <f t="shared" si="0"/>
        <v>12122.699999999999</v>
      </c>
      <c r="Q3" s="208">
        <f t="shared" si="0"/>
        <v>1282398.3099999998</v>
      </c>
      <c r="R3" s="79">
        <f>IF(M3=0,0,Q3/M3)</f>
        <v>0.9188143023980625</v>
      </c>
      <c r="S3" s="209">
        <f>IF(P3=0,0,Q3/P3)</f>
        <v>105.78487548153464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2017</v>
      </c>
      <c r="M4" s="635"/>
      <c r="N4" s="206"/>
      <c r="O4" s="206"/>
      <c r="P4" s="634">
        <v>2018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/>
      <c r="B6" s="825" t="s">
        <v>4117</v>
      </c>
      <c r="C6" s="825" t="s">
        <v>590</v>
      </c>
      <c r="D6" s="825" t="s">
        <v>1408</v>
      </c>
      <c r="E6" s="825" t="s">
        <v>4118</v>
      </c>
      <c r="F6" s="825" t="s">
        <v>4119</v>
      </c>
      <c r="G6" s="825" t="s">
        <v>4120</v>
      </c>
      <c r="H6" s="225">
        <v>1</v>
      </c>
      <c r="I6" s="225">
        <v>251</v>
      </c>
      <c r="J6" s="825"/>
      <c r="K6" s="825">
        <v>251</v>
      </c>
      <c r="L6" s="225"/>
      <c r="M6" s="225"/>
      <c r="N6" s="825"/>
      <c r="O6" s="825"/>
      <c r="P6" s="225"/>
      <c r="Q6" s="225"/>
      <c r="R6" s="830"/>
      <c r="S6" s="848"/>
    </row>
    <row r="7" spans="1:19" ht="14.4" customHeight="1" x14ac:dyDescent="0.3">
      <c r="A7" s="831" t="s">
        <v>4121</v>
      </c>
      <c r="B7" s="832" t="s">
        <v>4122</v>
      </c>
      <c r="C7" s="832" t="s">
        <v>595</v>
      </c>
      <c r="D7" s="832" t="s">
        <v>4107</v>
      </c>
      <c r="E7" s="832" t="s">
        <v>4123</v>
      </c>
      <c r="F7" s="832" t="s">
        <v>4124</v>
      </c>
      <c r="G7" s="832" t="s">
        <v>4125</v>
      </c>
      <c r="H7" s="849"/>
      <c r="I7" s="849"/>
      <c r="J7" s="832"/>
      <c r="K7" s="832"/>
      <c r="L7" s="849"/>
      <c r="M7" s="849"/>
      <c r="N7" s="832"/>
      <c r="O7" s="832"/>
      <c r="P7" s="849">
        <v>0.6</v>
      </c>
      <c r="Q7" s="849">
        <v>41.82</v>
      </c>
      <c r="R7" s="837"/>
      <c r="S7" s="850">
        <v>69.7</v>
      </c>
    </row>
    <row r="8" spans="1:19" ht="14.4" customHeight="1" x14ac:dyDescent="0.3">
      <c r="A8" s="831" t="s">
        <v>4121</v>
      </c>
      <c r="B8" s="832" t="s">
        <v>4122</v>
      </c>
      <c r="C8" s="832" t="s">
        <v>595</v>
      </c>
      <c r="D8" s="832" t="s">
        <v>4107</v>
      </c>
      <c r="E8" s="832" t="s">
        <v>4118</v>
      </c>
      <c r="F8" s="832" t="s">
        <v>4132</v>
      </c>
      <c r="G8" s="832" t="s">
        <v>4133</v>
      </c>
      <c r="H8" s="849"/>
      <c r="I8" s="849"/>
      <c r="J8" s="832"/>
      <c r="K8" s="832"/>
      <c r="L8" s="849">
        <v>1</v>
      </c>
      <c r="M8" s="849">
        <v>83</v>
      </c>
      <c r="N8" s="832">
        <v>1</v>
      </c>
      <c r="O8" s="832">
        <v>83</v>
      </c>
      <c r="P8" s="849">
        <v>5</v>
      </c>
      <c r="Q8" s="849">
        <v>415</v>
      </c>
      <c r="R8" s="837">
        <v>5</v>
      </c>
      <c r="S8" s="850">
        <v>83</v>
      </c>
    </row>
    <row r="9" spans="1:19" ht="14.4" customHeight="1" x14ac:dyDescent="0.3">
      <c r="A9" s="831" t="s">
        <v>4121</v>
      </c>
      <c r="B9" s="832" t="s">
        <v>4122</v>
      </c>
      <c r="C9" s="832" t="s">
        <v>595</v>
      </c>
      <c r="D9" s="832" t="s">
        <v>4107</v>
      </c>
      <c r="E9" s="832" t="s">
        <v>4118</v>
      </c>
      <c r="F9" s="832" t="s">
        <v>4134</v>
      </c>
      <c r="G9" s="832" t="s">
        <v>4135</v>
      </c>
      <c r="H9" s="849"/>
      <c r="I9" s="849"/>
      <c r="J9" s="832"/>
      <c r="K9" s="832"/>
      <c r="L9" s="849"/>
      <c r="M9" s="849"/>
      <c r="N9" s="832"/>
      <c r="O9" s="832"/>
      <c r="P9" s="849">
        <v>3</v>
      </c>
      <c r="Q9" s="849">
        <v>318</v>
      </c>
      <c r="R9" s="837"/>
      <c r="S9" s="850">
        <v>106</v>
      </c>
    </row>
    <row r="10" spans="1:19" ht="14.4" customHeight="1" x14ac:dyDescent="0.3">
      <c r="A10" s="831" t="s">
        <v>4121</v>
      </c>
      <c r="B10" s="832" t="s">
        <v>4122</v>
      </c>
      <c r="C10" s="832" t="s">
        <v>595</v>
      </c>
      <c r="D10" s="832" t="s">
        <v>4107</v>
      </c>
      <c r="E10" s="832" t="s">
        <v>4118</v>
      </c>
      <c r="F10" s="832" t="s">
        <v>4144</v>
      </c>
      <c r="G10" s="832" t="s">
        <v>4145</v>
      </c>
      <c r="H10" s="849"/>
      <c r="I10" s="849"/>
      <c r="J10" s="832"/>
      <c r="K10" s="832"/>
      <c r="L10" s="849"/>
      <c r="M10" s="849"/>
      <c r="N10" s="832"/>
      <c r="O10" s="832"/>
      <c r="P10" s="849">
        <v>1</v>
      </c>
      <c r="Q10" s="849">
        <v>382</v>
      </c>
      <c r="R10" s="837"/>
      <c r="S10" s="850">
        <v>382</v>
      </c>
    </row>
    <row r="11" spans="1:19" ht="14.4" customHeight="1" x14ac:dyDescent="0.3">
      <c r="A11" s="831" t="s">
        <v>4121</v>
      </c>
      <c r="B11" s="832" t="s">
        <v>4122</v>
      </c>
      <c r="C11" s="832" t="s">
        <v>595</v>
      </c>
      <c r="D11" s="832" t="s">
        <v>4107</v>
      </c>
      <c r="E11" s="832" t="s">
        <v>4118</v>
      </c>
      <c r="F11" s="832" t="s">
        <v>4152</v>
      </c>
      <c r="G11" s="832" t="s">
        <v>4153</v>
      </c>
      <c r="H11" s="849">
        <v>1</v>
      </c>
      <c r="I11" s="849">
        <v>126</v>
      </c>
      <c r="J11" s="832">
        <v>0.33333333333333331</v>
      </c>
      <c r="K11" s="832">
        <v>126</v>
      </c>
      <c r="L11" s="849">
        <v>3</v>
      </c>
      <c r="M11" s="849">
        <v>378</v>
      </c>
      <c r="N11" s="832">
        <v>1</v>
      </c>
      <c r="O11" s="832">
        <v>126</v>
      </c>
      <c r="P11" s="849">
        <v>33</v>
      </c>
      <c r="Q11" s="849">
        <v>4191</v>
      </c>
      <c r="R11" s="837">
        <v>11.087301587301587</v>
      </c>
      <c r="S11" s="850">
        <v>127</v>
      </c>
    </row>
    <row r="12" spans="1:19" ht="14.4" customHeight="1" x14ac:dyDescent="0.3">
      <c r="A12" s="831" t="s">
        <v>4121</v>
      </c>
      <c r="B12" s="832" t="s">
        <v>4122</v>
      </c>
      <c r="C12" s="832" t="s">
        <v>595</v>
      </c>
      <c r="D12" s="832" t="s">
        <v>4107</v>
      </c>
      <c r="E12" s="832" t="s">
        <v>4118</v>
      </c>
      <c r="F12" s="832" t="s">
        <v>4164</v>
      </c>
      <c r="G12" s="832" t="s">
        <v>4165</v>
      </c>
      <c r="H12" s="849">
        <v>1</v>
      </c>
      <c r="I12" s="849">
        <v>1677</v>
      </c>
      <c r="J12" s="832"/>
      <c r="K12" s="832">
        <v>1677</v>
      </c>
      <c r="L12" s="849"/>
      <c r="M12" s="849"/>
      <c r="N12" s="832"/>
      <c r="O12" s="832"/>
      <c r="P12" s="849"/>
      <c r="Q12" s="849"/>
      <c r="R12" s="837"/>
      <c r="S12" s="850"/>
    </row>
    <row r="13" spans="1:19" ht="14.4" customHeight="1" x14ac:dyDescent="0.3">
      <c r="A13" s="831" t="s">
        <v>4121</v>
      </c>
      <c r="B13" s="832" t="s">
        <v>4122</v>
      </c>
      <c r="C13" s="832" t="s">
        <v>595</v>
      </c>
      <c r="D13" s="832" t="s">
        <v>4107</v>
      </c>
      <c r="E13" s="832" t="s">
        <v>4118</v>
      </c>
      <c r="F13" s="832" t="s">
        <v>4166</v>
      </c>
      <c r="G13" s="832" t="s">
        <v>4167</v>
      </c>
      <c r="H13" s="849"/>
      <c r="I13" s="849"/>
      <c r="J13" s="832"/>
      <c r="K13" s="832"/>
      <c r="L13" s="849"/>
      <c r="M13" s="849"/>
      <c r="N13" s="832"/>
      <c r="O13" s="832"/>
      <c r="P13" s="849">
        <v>5</v>
      </c>
      <c r="Q13" s="849">
        <v>6565</v>
      </c>
      <c r="R13" s="837"/>
      <c r="S13" s="850">
        <v>1313</v>
      </c>
    </row>
    <row r="14" spans="1:19" ht="14.4" customHeight="1" x14ac:dyDescent="0.3">
      <c r="A14" s="831" t="s">
        <v>4121</v>
      </c>
      <c r="B14" s="832" t="s">
        <v>4122</v>
      </c>
      <c r="C14" s="832" t="s">
        <v>595</v>
      </c>
      <c r="D14" s="832" t="s">
        <v>4107</v>
      </c>
      <c r="E14" s="832" t="s">
        <v>4118</v>
      </c>
      <c r="F14" s="832" t="s">
        <v>4172</v>
      </c>
      <c r="G14" s="832" t="s">
        <v>4173</v>
      </c>
      <c r="H14" s="849"/>
      <c r="I14" s="849"/>
      <c r="J14" s="832"/>
      <c r="K14" s="832"/>
      <c r="L14" s="849"/>
      <c r="M14" s="849"/>
      <c r="N14" s="832"/>
      <c r="O14" s="832"/>
      <c r="P14" s="849">
        <v>2</v>
      </c>
      <c r="Q14" s="849">
        <v>328</v>
      </c>
      <c r="R14" s="837"/>
      <c r="S14" s="850">
        <v>164</v>
      </c>
    </row>
    <row r="15" spans="1:19" ht="14.4" customHeight="1" x14ac:dyDescent="0.3">
      <c r="A15" s="831" t="s">
        <v>4121</v>
      </c>
      <c r="B15" s="832" t="s">
        <v>4122</v>
      </c>
      <c r="C15" s="832" t="s">
        <v>595</v>
      </c>
      <c r="D15" s="832" t="s">
        <v>4107</v>
      </c>
      <c r="E15" s="832" t="s">
        <v>4118</v>
      </c>
      <c r="F15" s="832" t="s">
        <v>4174</v>
      </c>
      <c r="G15" s="832" t="s">
        <v>4175</v>
      </c>
      <c r="H15" s="849">
        <v>2</v>
      </c>
      <c r="I15" s="849">
        <v>66.66</v>
      </c>
      <c r="J15" s="832">
        <v>0.66659999999999997</v>
      </c>
      <c r="K15" s="832">
        <v>33.33</v>
      </c>
      <c r="L15" s="849">
        <v>3</v>
      </c>
      <c r="M15" s="849">
        <v>100</v>
      </c>
      <c r="N15" s="832">
        <v>1</v>
      </c>
      <c r="O15" s="832">
        <v>33.333333333333336</v>
      </c>
      <c r="P15" s="849">
        <v>25</v>
      </c>
      <c r="Q15" s="849">
        <v>833.32</v>
      </c>
      <c r="R15" s="837">
        <v>8.3331999999999997</v>
      </c>
      <c r="S15" s="850">
        <v>33.332799999999999</v>
      </c>
    </row>
    <row r="16" spans="1:19" ht="14.4" customHeight="1" x14ac:dyDescent="0.3">
      <c r="A16" s="831" t="s">
        <v>4121</v>
      </c>
      <c r="B16" s="832" t="s">
        <v>4122</v>
      </c>
      <c r="C16" s="832" t="s">
        <v>595</v>
      </c>
      <c r="D16" s="832" t="s">
        <v>4107</v>
      </c>
      <c r="E16" s="832" t="s">
        <v>4118</v>
      </c>
      <c r="F16" s="832" t="s">
        <v>4176</v>
      </c>
      <c r="G16" s="832" t="s">
        <v>4177</v>
      </c>
      <c r="H16" s="849">
        <v>84</v>
      </c>
      <c r="I16" s="849">
        <v>9744</v>
      </c>
      <c r="J16" s="832">
        <v>0.9882352941176471</v>
      </c>
      <c r="K16" s="832">
        <v>116</v>
      </c>
      <c r="L16" s="849">
        <v>85</v>
      </c>
      <c r="M16" s="849">
        <v>9860</v>
      </c>
      <c r="N16" s="832">
        <v>1</v>
      </c>
      <c r="O16" s="832">
        <v>116</v>
      </c>
      <c r="P16" s="849">
        <v>93</v>
      </c>
      <c r="Q16" s="849">
        <v>10788</v>
      </c>
      <c r="R16" s="837">
        <v>1.0941176470588236</v>
      </c>
      <c r="S16" s="850">
        <v>116</v>
      </c>
    </row>
    <row r="17" spans="1:19" ht="14.4" customHeight="1" x14ac:dyDescent="0.3">
      <c r="A17" s="831" t="s">
        <v>4121</v>
      </c>
      <c r="B17" s="832" t="s">
        <v>4122</v>
      </c>
      <c r="C17" s="832" t="s">
        <v>595</v>
      </c>
      <c r="D17" s="832" t="s">
        <v>4107</v>
      </c>
      <c r="E17" s="832" t="s">
        <v>4118</v>
      </c>
      <c r="F17" s="832" t="s">
        <v>4180</v>
      </c>
      <c r="G17" s="832" t="s">
        <v>4181</v>
      </c>
      <c r="H17" s="849">
        <v>1</v>
      </c>
      <c r="I17" s="849">
        <v>86</v>
      </c>
      <c r="J17" s="832"/>
      <c r="K17" s="832">
        <v>86</v>
      </c>
      <c r="L17" s="849"/>
      <c r="M17" s="849"/>
      <c r="N17" s="832"/>
      <c r="O17" s="832"/>
      <c r="P17" s="849">
        <v>5</v>
      </c>
      <c r="Q17" s="849">
        <v>430</v>
      </c>
      <c r="R17" s="837"/>
      <c r="S17" s="850">
        <v>86</v>
      </c>
    </row>
    <row r="18" spans="1:19" ht="14.4" customHeight="1" x14ac:dyDescent="0.3">
      <c r="A18" s="831" t="s">
        <v>4121</v>
      </c>
      <c r="B18" s="832" t="s">
        <v>4122</v>
      </c>
      <c r="C18" s="832" t="s">
        <v>595</v>
      </c>
      <c r="D18" s="832" t="s">
        <v>4107</v>
      </c>
      <c r="E18" s="832" t="s">
        <v>4118</v>
      </c>
      <c r="F18" s="832" t="s">
        <v>4182</v>
      </c>
      <c r="G18" s="832" t="s">
        <v>4183</v>
      </c>
      <c r="H18" s="849"/>
      <c r="I18" s="849"/>
      <c r="J18" s="832"/>
      <c r="K18" s="832"/>
      <c r="L18" s="849"/>
      <c r="M18" s="849"/>
      <c r="N18" s="832"/>
      <c r="O18" s="832"/>
      <c r="P18" s="849">
        <v>1</v>
      </c>
      <c r="Q18" s="849">
        <v>32</v>
      </c>
      <c r="R18" s="837"/>
      <c r="S18" s="850">
        <v>32</v>
      </c>
    </row>
    <row r="19" spans="1:19" ht="14.4" customHeight="1" x14ac:dyDescent="0.3">
      <c r="A19" s="831" t="s">
        <v>4121</v>
      </c>
      <c r="B19" s="832" t="s">
        <v>4122</v>
      </c>
      <c r="C19" s="832" t="s">
        <v>595</v>
      </c>
      <c r="D19" s="832" t="s">
        <v>4107</v>
      </c>
      <c r="E19" s="832" t="s">
        <v>4118</v>
      </c>
      <c r="F19" s="832" t="s">
        <v>4184</v>
      </c>
      <c r="G19" s="832" t="s">
        <v>4185</v>
      </c>
      <c r="H19" s="849"/>
      <c r="I19" s="849"/>
      <c r="J19" s="832"/>
      <c r="K19" s="832"/>
      <c r="L19" s="849"/>
      <c r="M19" s="849"/>
      <c r="N19" s="832"/>
      <c r="O19" s="832"/>
      <c r="P19" s="849">
        <v>15</v>
      </c>
      <c r="Q19" s="849">
        <v>0</v>
      </c>
      <c r="R19" s="837"/>
      <c r="S19" s="850">
        <v>0</v>
      </c>
    </row>
    <row r="20" spans="1:19" ht="14.4" customHeight="1" x14ac:dyDescent="0.3">
      <c r="A20" s="831" t="s">
        <v>4121</v>
      </c>
      <c r="B20" s="832" t="s">
        <v>4122</v>
      </c>
      <c r="C20" s="832" t="s">
        <v>595</v>
      </c>
      <c r="D20" s="832" t="s">
        <v>4107</v>
      </c>
      <c r="E20" s="832" t="s">
        <v>4118</v>
      </c>
      <c r="F20" s="832" t="s">
        <v>4119</v>
      </c>
      <c r="G20" s="832" t="s">
        <v>4120</v>
      </c>
      <c r="H20" s="849">
        <v>2</v>
      </c>
      <c r="I20" s="849">
        <v>502</v>
      </c>
      <c r="J20" s="832"/>
      <c r="K20" s="832">
        <v>251</v>
      </c>
      <c r="L20" s="849"/>
      <c r="M20" s="849"/>
      <c r="N20" s="832"/>
      <c r="O20" s="832"/>
      <c r="P20" s="849">
        <v>1</v>
      </c>
      <c r="Q20" s="849">
        <v>252</v>
      </c>
      <c r="R20" s="837"/>
      <c r="S20" s="850">
        <v>252</v>
      </c>
    </row>
    <row r="21" spans="1:19" ht="14.4" customHeight="1" x14ac:dyDescent="0.3">
      <c r="A21" s="831" t="s">
        <v>4121</v>
      </c>
      <c r="B21" s="832" t="s">
        <v>4122</v>
      </c>
      <c r="C21" s="832" t="s">
        <v>595</v>
      </c>
      <c r="D21" s="832" t="s">
        <v>4107</v>
      </c>
      <c r="E21" s="832" t="s">
        <v>4118</v>
      </c>
      <c r="F21" s="832" t="s">
        <v>4198</v>
      </c>
      <c r="G21" s="832" t="s">
        <v>4199</v>
      </c>
      <c r="H21" s="849"/>
      <c r="I21" s="849"/>
      <c r="J21" s="832"/>
      <c r="K21" s="832"/>
      <c r="L21" s="849"/>
      <c r="M21" s="849"/>
      <c r="N21" s="832"/>
      <c r="O21" s="832"/>
      <c r="P21" s="849">
        <v>1</v>
      </c>
      <c r="Q21" s="849">
        <v>59</v>
      </c>
      <c r="R21" s="837"/>
      <c r="S21" s="850">
        <v>59</v>
      </c>
    </row>
    <row r="22" spans="1:19" ht="14.4" customHeight="1" x14ac:dyDescent="0.3">
      <c r="A22" s="831" t="s">
        <v>4121</v>
      </c>
      <c r="B22" s="832" t="s">
        <v>4122</v>
      </c>
      <c r="C22" s="832" t="s">
        <v>595</v>
      </c>
      <c r="D22" s="832" t="s">
        <v>4107</v>
      </c>
      <c r="E22" s="832" t="s">
        <v>4118</v>
      </c>
      <c r="F22" s="832" t="s">
        <v>4210</v>
      </c>
      <c r="G22" s="832" t="s">
        <v>4211</v>
      </c>
      <c r="H22" s="849"/>
      <c r="I22" s="849"/>
      <c r="J22" s="832"/>
      <c r="K22" s="832"/>
      <c r="L22" s="849"/>
      <c r="M22" s="849"/>
      <c r="N22" s="832"/>
      <c r="O22" s="832"/>
      <c r="P22" s="849">
        <v>2</v>
      </c>
      <c r="Q22" s="849">
        <v>290</v>
      </c>
      <c r="R22" s="837"/>
      <c r="S22" s="850">
        <v>145</v>
      </c>
    </row>
    <row r="23" spans="1:19" ht="14.4" customHeight="1" x14ac:dyDescent="0.3">
      <c r="A23" s="831" t="s">
        <v>4121</v>
      </c>
      <c r="B23" s="832" t="s">
        <v>4122</v>
      </c>
      <c r="C23" s="832" t="s">
        <v>595</v>
      </c>
      <c r="D23" s="832" t="s">
        <v>1396</v>
      </c>
      <c r="E23" s="832" t="s">
        <v>4123</v>
      </c>
      <c r="F23" s="832" t="s">
        <v>4124</v>
      </c>
      <c r="G23" s="832" t="s">
        <v>4125</v>
      </c>
      <c r="H23" s="849">
        <v>0.2</v>
      </c>
      <c r="I23" s="849">
        <v>30.21</v>
      </c>
      <c r="J23" s="832"/>
      <c r="K23" s="832">
        <v>151.04999999999998</v>
      </c>
      <c r="L23" s="849"/>
      <c r="M23" s="849"/>
      <c r="N23" s="832"/>
      <c r="O23" s="832"/>
      <c r="P23" s="849"/>
      <c r="Q23" s="849"/>
      <c r="R23" s="837"/>
      <c r="S23" s="850"/>
    </row>
    <row r="24" spans="1:19" ht="14.4" customHeight="1" x14ac:dyDescent="0.3">
      <c r="A24" s="831" t="s">
        <v>4121</v>
      </c>
      <c r="B24" s="832" t="s">
        <v>4122</v>
      </c>
      <c r="C24" s="832" t="s">
        <v>595</v>
      </c>
      <c r="D24" s="832" t="s">
        <v>1396</v>
      </c>
      <c r="E24" s="832" t="s">
        <v>4118</v>
      </c>
      <c r="F24" s="832" t="s">
        <v>4132</v>
      </c>
      <c r="G24" s="832" t="s">
        <v>4133</v>
      </c>
      <c r="H24" s="849">
        <v>7</v>
      </c>
      <c r="I24" s="849">
        <v>581</v>
      </c>
      <c r="J24" s="832">
        <v>7</v>
      </c>
      <c r="K24" s="832">
        <v>83</v>
      </c>
      <c r="L24" s="849">
        <v>1</v>
      </c>
      <c r="M24" s="849">
        <v>83</v>
      </c>
      <c r="N24" s="832">
        <v>1</v>
      </c>
      <c r="O24" s="832">
        <v>83</v>
      </c>
      <c r="P24" s="849">
        <v>3</v>
      </c>
      <c r="Q24" s="849">
        <v>249</v>
      </c>
      <c r="R24" s="837">
        <v>3</v>
      </c>
      <c r="S24" s="850">
        <v>83</v>
      </c>
    </row>
    <row r="25" spans="1:19" ht="14.4" customHeight="1" x14ac:dyDescent="0.3">
      <c r="A25" s="831" t="s">
        <v>4121</v>
      </c>
      <c r="B25" s="832" t="s">
        <v>4122</v>
      </c>
      <c r="C25" s="832" t="s">
        <v>595</v>
      </c>
      <c r="D25" s="832" t="s">
        <v>1396</v>
      </c>
      <c r="E25" s="832" t="s">
        <v>4118</v>
      </c>
      <c r="F25" s="832" t="s">
        <v>4134</v>
      </c>
      <c r="G25" s="832" t="s">
        <v>4135</v>
      </c>
      <c r="H25" s="849">
        <v>2</v>
      </c>
      <c r="I25" s="849">
        <v>212</v>
      </c>
      <c r="J25" s="832">
        <v>0.66666666666666663</v>
      </c>
      <c r="K25" s="832">
        <v>106</v>
      </c>
      <c r="L25" s="849">
        <v>3</v>
      </c>
      <c r="M25" s="849">
        <v>318</v>
      </c>
      <c r="N25" s="832">
        <v>1</v>
      </c>
      <c r="O25" s="832">
        <v>106</v>
      </c>
      <c r="P25" s="849"/>
      <c r="Q25" s="849"/>
      <c r="R25" s="837"/>
      <c r="S25" s="850"/>
    </row>
    <row r="26" spans="1:19" ht="14.4" customHeight="1" x14ac:dyDescent="0.3">
      <c r="A26" s="831" t="s">
        <v>4121</v>
      </c>
      <c r="B26" s="832" t="s">
        <v>4122</v>
      </c>
      <c r="C26" s="832" t="s">
        <v>595</v>
      </c>
      <c r="D26" s="832" t="s">
        <v>1396</v>
      </c>
      <c r="E26" s="832" t="s">
        <v>4118</v>
      </c>
      <c r="F26" s="832" t="s">
        <v>4152</v>
      </c>
      <c r="G26" s="832" t="s">
        <v>4153</v>
      </c>
      <c r="H26" s="849">
        <v>135</v>
      </c>
      <c r="I26" s="849">
        <v>17010</v>
      </c>
      <c r="J26" s="832">
        <v>1.3366336633663367</v>
      </c>
      <c r="K26" s="832">
        <v>126</v>
      </c>
      <c r="L26" s="849">
        <v>101</v>
      </c>
      <c r="M26" s="849">
        <v>12726</v>
      </c>
      <c r="N26" s="832">
        <v>1</v>
      </c>
      <c r="O26" s="832">
        <v>126</v>
      </c>
      <c r="P26" s="849">
        <v>142</v>
      </c>
      <c r="Q26" s="849">
        <v>18034</v>
      </c>
      <c r="R26" s="837">
        <v>1.4170988527424171</v>
      </c>
      <c r="S26" s="850">
        <v>127</v>
      </c>
    </row>
    <row r="27" spans="1:19" ht="14.4" customHeight="1" x14ac:dyDescent="0.3">
      <c r="A27" s="831" t="s">
        <v>4121</v>
      </c>
      <c r="B27" s="832" t="s">
        <v>4122</v>
      </c>
      <c r="C27" s="832" t="s">
        <v>595</v>
      </c>
      <c r="D27" s="832" t="s">
        <v>1396</v>
      </c>
      <c r="E27" s="832" t="s">
        <v>4118</v>
      </c>
      <c r="F27" s="832" t="s">
        <v>4172</v>
      </c>
      <c r="G27" s="832" t="s">
        <v>4173</v>
      </c>
      <c r="H27" s="849"/>
      <c r="I27" s="849"/>
      <c r="J27" s="832"/>
      <c r="K27" s="832"/>
      <c r="L27" s="849"/>
      <c r="M27" s="849"/>
      <c r="N27" s="832"/>
      <c r="O27" s="832"/>
      <c r="P27" s="849">
        <v>1</v>
      </c>
      <c r="Q27" s="849">
        <v>164</v>
      </c>
      <c r="R27" s="837"/>
      <c r="S27" s="850">
        <v>164</v>
      </c>
    </row>
    <row r="28" spans="1:19" ht="14.4" customHeight="1" x14ac:dyDescent="0.3">
      <c r="A28" s="831" t="s">
        <v>4121</v>
      </c>
      <c r="B28" s="832" t="s">
        <v>4122</v>
      </c>
      <c r="C28" s="832" t="s">
        <v>595</v>
      </c>
      <c r="D28" s="832" t="s">
        <v>1396</v>
      </c>
      <c r="E28" s="832" t="s">
        <v>4118</v>
      </c>
      <c r="F28" s="832" t="s">
        <v>4174</v>
      </c>
      <c r="G28" s="832" t="s">
        <v>4175</v>
      </c>
      <c r="H28" s="849">
        <v>68</v>
      </c>
      <c r="I28" s="849">
        <v>2266.6399999999994</v>
      </c>
      <c r="J28" s="832">
        <v>0.67999471997887972</v>
      </c>
      <c r="K28" s="832">
        <v>33.332941176470577</v>
      </c>
      <c r="L28" s="849">
        <v>100</v>
      </c>
      <c r="M28" s="849">
        <v>3333.32</v>
      </c>
      <c r="N28" s="832">
        <v>1</v>
      </c>
      <c r="O28" s="832">
        <v>33.333200000000005</v>
      </c>
      <c r="P28" s="849">
        <v>141</v>
      </c>
      <c r="Q28" s="849">
        <v>4699.9799999999996</v>
      </c>
      <c r="R28" s="837">
        <v>1.4099996399985597</v>
      </c>
      <c r="S28" s="850">
        <v>33.333191489361703</v>
      </c>
    </row>
    <row r="29" spans="1:19" ht="14.4" customHeight="1" x14ac:dyDescent="0.3">
      <c r="A29" s="831" t="s">
        <v>4121</v>
      </c>
      <c r="B29" s="832" t="s">
        <v>4122</v>
      </c>
      <c r="C29" s="832" t="s">
        <v>595</v>
      </c>
      <c r="D29" s="832" t="s">
        <v>1396</v>
      </c>
      <c r="E29" s="832" t="s">
        <v>4118</v>
      </c>
      <c r="F29" s="832" t="s">
        <v>4180</v>
      </c>
      <c r="G29" s="832" t="s">
        <v>4181</v>
      </c>
      <c r="H29" s="849">
        <v>1</v>
      </c>
      <c r="I29" s="849">
        <v>86</v>
      </c>
      <c r="J29" s="832"/>
      <c r="K29" s="832">
        <v>86</v>
      </c>
      <c r="L29" s="849"/>
      <c r="M29" s="849"/>
      <c r="N29" s="832"/>
      <c r="O29" s="832"/>
      <c r="P29" s="849"/>
      <c r="Q29" s="849"/>
      <c r="R29" s="837"/>
      <c r="S29" s="850"/>
    </row>
    <row r="30" spans="1:19" ht="14.4" customHeight="1" x14ac:dyDescent="0.3">
      <c r="A30" s="831" t="s">
        <v>4121</v>
      </c>
      <c r="B30" s="832" t="s">
        <v>4122</v>
      </c>
      <c r="C30" s="832" t="s">
        <v>595</v>
      </c>
      <c r="D30" s="832" t="s">
        <v>1396</v>
      </c>
      <c r="E30" s="832" t="s">
        <v>4118</v>
      </c>
      <c r="F30" s="832" t="s">
        <v>4182</v>
      </c>
      <c r="G30" s="832" t="s">
        <v>4183</v>
      </c>
      <c r="H30" s="849">
        <v>1</v>
      </c>
      <c r="I30" s="849">
        <v>32</v>
      </c>
      <c r="J30" s="832"/>
      <c r="K30" s="832">
        <v>32</v>
      </c>
      <c r="L30" s="849"/>
      <c r="M30" s="849"/>
      <c r="N30" s="832"/>
      <c r="O30" s="832"/>
      <c r="P30" s="849"/>
      <c r="Q30" s="849"/>
      <c r="R30" s="837"/>
      <c r="S30" s="850"/>
    </row>
    <row r="31" spans="1:19" ht="14.4" customHeight="1" x14ac:dyDescent="0.3">
      <c r="A31" s="831" t="s">
        <v>4121</v>
      </c>
      <c r="B31" s="832" t="s">
        <v>4122</v>
      </c>
      <c r="C31" s="832" t="s">
        <v>595</v>
      </c>
      <c r="D31" s="832" t="s">
        <v>1396</v>
      </c>
      <c r="E31" s="832" t="s">
        <v>4118</v>
      </c>
      <c r="F31" s="832" t="s">
        <v>4119</v>
      </c>
      <c r="G31" s="832" t="s">
        <v>4120</v>
      </c>
      <c r="H31" s="849">
        <v>31</v>
      </c>
      <c r="I31" s="849">
        <v>7781</v>
      </c>
      <c r="J31" s="832">
        <v>3.4444444444444446</v>
      </c>
      <c r="K31" s="832">
        <v>251</v>
      </c>
      <c r="L31" s="849">
        <v>9</v>
      </c>
      <c r="M31" s="849">
        <v>2259</v>
      </c>
      <c r="N31" s="832">
        <v>1</v>
      </c>
      <c r="O31" s="832">
        <v>251</v>
      </c>
      <c r="P31" s="849">
        <v>11</v>
      </c>
      <c r="Q31" s="849">
        <v>2772</v>
      </c>
      <c r="R31" s="837">
        <v>1.2270916334661355</v>
      </c>
      <c r="S31" s="850">
        <v>252</v>
      </c>
    </row>
    <row r="32" spans="1:19" ht="14.4" customHeight="1" x14ac:dyDescent="0.3">
      <c r="A32" s="831" t="s">
        <v>4121</v>
      </c>
      <c r="B32" s="832" t="s">
        <v>4122</v>
      </c>
      <c r="C32" s="832" t="s">
        <v>595</v>
      </c>
      <c r="D32" s="832" t="s">
        <v>1396</v>
      </c>
      <c r="E32" s="832" t="s">
        <v>4118</v>
      </c>
      <c r="F32" s="832" t="s">
        <v>4206</v>
      </c>
      <c r="G32" s="832" t="s">
        <v>4207</v>
      </c>
      <c r="H32" s="849">
        <v>1</v>
      </c>
      <c r="I32" s="849">
        <v>500</v>
      </c>
      <c r="J32" s="832"/>
      <c r="K32" s="832">
        <v>500</v>
      </c>
      <c r="L32" s="849"/>
      <c r="M32" s="849"/>
      <c r="N32" s="832"/>
      <c r="O32" s="832"/>
      <c r="P32" s="849"/>
      <c r="Q32" s="849"/>
      <c r="R32" s="837"/>
      <c r="S32" s="850"/>
    </row>
    <row r="33" spans="1:19" ht="14.4" customHeight="1" x14ac:dyDescent="0.3">
      <c r="A33" s="831" t="s">
        <v>4121</v>
      </c>
      <c r="B33" s="832" t="s">
        <v>4122</v>
      </c>
      <c r="C33" s="832" t="s">
        <v>595</v>
      </c>
      <c r="D33" s="832" t="s">
        <v>1397</v>
      </c>
      <c r="E33" s="832" t="s">
        <v>4123</v>
      </c>
      <c r="F33" s="832" t="s">
        <v>4124</v>
      </c>
      <c r="G33" s="832" t="s">
        <v>4125</v>
      </c>
      <c r="H33" s="849">
        <v>0.7</v>
      </c>
      <c r="I33" s="849">
        <v>105.74000000000001</v>
      </c>
      <c r="J33" s="832">
        <v>0.36843205574912896</v>
      </c>
      <c r="K33" s="832">
        <v>151.05714285714288</v>
      </c>
      <c r="L33" s="849">
        <v>1.9000000000000004</v>
      </c>
      <c r="M33" s="849">
        <v>287</v>
      </c>
      <c r="N33" s="832">
        <v>1</v>
      </c>
      <c r="O33" s="832">
        <v>151.05263157894734</v>
      </c>
      <c r="P33" s="849">
        <v>0.2</v>
      </c>
      <c r="Q33" s="849">
        <v>13.94</v>
      </c>
      <c r="R33" s="837">
        <v>4.8571428571428571E-2</v>
      </c>
      <c r="S33" s="850">
        <v>69.699999999999989</v>
      </c>
    </row>
    <row r="34" spans="1:19" ht="14.4" customHeight="1" x14ac:dyDescent="0.3">
      <c r="A34" s="831" t="s">
        <v>4121</v>
      </c>
      <c r="B34" s="832" t="s">
        <v>4122</v>
      </c>
      <c r="C34" s="832" t="s">
        <v>595</v>
      </c>
      <c r="D34" s="832" t="s">
        <v>1397</v>
      </c>
      <c r="E34" s="832" t="s">
        <v>4118</v>
      </c>
      <c r="F34" s="832" t="s">
        <v>4132</v>
      </c>
      <c r="G34" s="832" t="s">
        <v>4133</v>
      </c>
      <c r="H34" s="849">
        <v>74</v>
      </c>
      <c r="I34" s="849">
        <v>6142</v>
      </c>
      <c r="J34" s="832">
        <v>1.2333333333333334</v>
      </c>
      <c r="K34" s="832">
        <v>83</v>
      </c>
      <c r="L34" s="849">
        <v>60</v>
      </c>
      <c r="M34" s="849">
        <v>4980</v>
      </c>
      <c r="N34" s="832">
        <v>1</v>
      </c>
      <c r="O34" s="832">
        <v>83</v>
      </c>
      <c r="P34" s="849">
        <v>93</v>
      </c>
      <c r="Q34" s="849">
        <v>7719</v>
      </c>
      <c r="R34" s="837">
        <v>1.55</v>
      </c>
      <c r="S34" s="850">
        <v>83</v>
      </c>
    </row>
    <row r="35" spans="1:19" ht="14.4" customHeight="1" x14ac:dyDescent="0.3">
      <c r="A35" s="831" t="s">
        <v>4121</v>
      </c>
      <c r="B35" s="832" t="s">
        <v>4122</v>
      </c>
      <c r="C35" s="832" t="s">
        <v>595</v>
      </c>
      <c r="D35" s="832" t="s">
        <v>1397</v>
      </c>
      <c r="E35" s="832" t="s">
        <v>4118</v>
      </c>
      <c r="F35" s="832" t="s">
        <v>4136</v>
      </c>
      <c r="G35" s="832" t="s">
        <v>4137</v>
      </c>
      <c r="H35" s="849">
        <v>1</v>
      </c>
      <c r="I35" s="849">
        <v>37</v>
      </c>
      <c r="J35" s="832"/>
      <c r="K35" s="832">
        <v>37</v>
      </c>
      <c r="L35" s="849"/>
      <c r="M35" s="849"/>
      <c r="N35" s="832"/>
      <c r="O35" s="832"/>
      <c r="P35" s="849"/>
      <c r="Q35" s="849"/>
      <c r="R35" s="837"/>
      <c r="S35" s="850"/>
    </row>
    <row r="36" spans="1:19" ht="14.4" customHeight="1" x14ac:dyDescent="0.3">
      <c r="A36" s="831" t="s">
        <v>4121</v>
      </c>
      <c r="B36" s="832" t="s">
        <v>4122</v>
      </c>
      <c r="C36" s="832" t="s">
        <v>595</v>
      </c>
      <c r="D36" s="832" t="s">
        <v>1397</v>
      </c>
      <c r="E36" s="832" t="s">
        <v>4118</v>
      </c>
      <c r="F36" s="832" t="s">
        <v>4142</v>
      </c>
      <c r="G36" s="832" t="s">
        <v>4143</v>
      </c>
      <c r="H36" s="849">
        <v>1</v>
      </c>
      <c r="I36" s="849">
        <v>207</v>
      </c>
      <c r="J36" s="832"/>
      <c r="K36" s="832">
        <v>207</v>
      </c>
      <c r="L36" s="849"/>
      <c r="M36" s="849"/>
      <c r="N36" s="832"/>
      <c r="O36" s="832"/>
      <c r="P36" s="849"/>
      <c r="Q36" s="849"/>
      <c r="R36" s="837"/>
      <c r="S36" s="850"/>
    </row>
    <row r="37" spans="1:19" ht="14.4" customHeight="1" x14ac:dyDescent="0.3">
      <c r="A37" s="831" t="s">
        <v>4121</v>
      </c>
      <c r="B37" s="832" t="s">
        <v>4122</v>
      </c>
      <c r="C37" s="832" t="s">
        <v>595</v>
      </c>
      <c r="D37" s="832" t="s">
        <v>1397</v>
      </c>
      <c r="E37" s="832" t="s">
        <v>4118</v>
      </c>
      <c r="F37" s="832" t="s">
        <v>4144</v>
      </c>
      <c r="G37" s="832" t="s">
        <v>4145</v>
      </c>
      <c r="H37" s="849">
        <v>1</v>
      </c>
      <c r="I37" s="849">
        <v>309</v>
      </c>
      <c r="J37" s="832">
        <v>0.33333333333333331</v>
      </c>
      <c r="K37" s="832">
        <v>309</v>
      </c>
      <c r="L37" s="849">
        <v>3</v>
      </c>
      <c r="M37" s="849">
        <v>927</v>
      </c>
      <c r="N37" s="832">
        <v>1</v>
      </c>
      <c r="O37" s="832">
        <v>309</v>
      </c>
      <c r="P37" s="849">
        <v>6</v>
      </c>
      <c r="Q37" s="849">
        <v>2292</v>
      </c>
      <c r="R37" s="837">
        <v>2.4724919093851132</v>
      </c>
      <c r="S37" s="850">
        <v>382</v>
      </c>
    </row>
    <row r="38" spans="1:19" ht="14.4" customHeight="1" x14ac:dyDescent="0.3">
      <c r="A38" s="831" t="s">
        <v>4121</v>
      </c>
      <c r="B38" s="832" t="s">
        <v>4122</v>
      </c>
      <c r="C38" s="832" t="s">
        <v>595</v>
      </c>
      <c r="D38" s="832" t="s">
        <v>1397</v>
      </c>
      <c r="E38" s="832" t="s">
        <v>4118</v>
      </c>
      <c r="F38" s="832" t="s">
        <v>4148</v>
      </c>
      <c r="G38" s="832" t="s">
        <v>4149</v>
      </c>
      <c r="H38" s="849">
        <v>89</v>
      </c>
      <c r="I38" s="849">
        <v>8811</v>
      </c>
      <c r="J38" s="832">
        <v>1.4833333333333334</v>
      </c>
      <c r="K38" s="832">
        <v>99</v>
      </c>
      <c r="L38" s="849">
        <v>60</v>
      </c>
      <c r="M38" s="849">
        <v>5940</v>
      </c>
      <c r="N38" s="832">
        <v>1</v>
      </c>
      <c r="O38" s="832">
        <v>99</v>
      </c>
      <c r="P38" s="849">
        <v>69</v>
      </c>
      <c r="Q38" s="849">
        <v>6279</v>
      </c>
      <c r="R38" s="837">
        <v>1.057070707070707</v>
      </c>
      <c r="S38" s="850">
        <v>91</v>
      </c>
    </row>
    <row r="39" spans="1:19" ht="14.4" customHeight="1" x14ac:dyDescent="0.3">
      <c r="A39" s="831" t="s">
        <v>4121</v>
      </c>
      <c r="B39" s="832" t="s">
        <v>4122</v>
      </c>
      <c r="C39" s="832" t="s">
        <v>595</v>
      </c>
      <c r="D39" s="832" t="s">
        <v>1397</v>
      </c>
      <c r="E39" s="832" t="s">
        <v>4118</v>
      </c>
      <c r="F39" s="832" t="s">
        <v>4150</v>
      </c>
      <c r="G39" s="832" t="s">
        <v>4151</v>
      </c>
      <c r="H39" s="849">
        <v>1</v>
      </c>
      <c r="I39" s="849">
        <v>97</v>
      </c>
      <c r="J39" s="832">
        <v>0.1111111111111111</v>
      </c>
      <c r="K39" s="832">
        <v>97</v>
      </c>
      <c r="L39" s="849">
        <v>9</v>
      </c>
      <c r="M39" s="849">
        <v>873</v>
      </c>
      <c r="N39" s="832">
        <v>1</v>
      </c>
      <c r="O39" s="832">
        <v>97</v>
      </c>
      <c r="P39" s="849">
        <v>14</v>
      </c>
      <c r="Q39" s="849">
        <v>1134</v>
      </c>
      <c r="R39" s="837">
        <v>1.2989690721649485</v>
      </c>
      <c r="S39" s="850">
        <v>81</v>
      </c>
    </row>
    <row r="40" spans="1:19" ht="14.4" customHeight="1" x14ac:dyDescent="0.3">
      <c r="A40" s="831" t="s">
        <v>4121</v>
      </c>
      <c r="B40" s="832" t="s">
        <v>4122</v>
      </c>
      <c r="C40" s="832" t="s">
        <v>595</v>
      </c>
      <c r="D40" s="832" t="s">
        <v>1397</v>
      </c>
      <c r="E40" s="832" t="s">
        <v>4118</v>
      </c>
      <c r="F40" s="832" t="s">
        <v>4152</v>
      </c>
      <c r="G40" s="832" t="s">
        <v>4153</v>
      </c>
      <c r="H40" s="849">
        <v>398</v>
      </c>
      <c r="I40" s="849">
        <v>50148</v>
      </c>
      <c r="J40" s="832">
        <v>1.3445945945945945</v>
      </c>
      <c r="K40" s="832">
        <v>126</v>
      </c>
      <c r="L40" s="849">
        <v>296</v>
      </c>
      <c r="M40" s="849">
        <v>37296</v>
      </c>
      <c r="N40" s="832">
        <v>1</v>
      </c>
      <c r="O40" s="832">
        <v>126</v>
      </c>
      <c r="P40" s="849">
        <v>357</v>
      </c>
      <c r="Q40" s="849">
        <v>45339</v>
      </c>
      <c r="R40" s="837">
        <v>1.2156531531531531</v>
      </c>
      <c r="S40" s="850">
        <v>127</v>
      </c>
    </row>
    <row r="41" spans="1:19" ht="14.4" customHeight="1" x14ac:dyDescent="0.3">
      <c r="A41" s="831" t="s">
        <v>4121</v>
      </c>
      <c r="B41" s="832" t="s">
        <v>4122</v>
      </c>
      <c r="C41" s="832" t="s">
        <v>595</v>
      </c>
      <c r="D41" s="832" t="s">
        <v>1397</v>
      </c>
      <c r="E41" s="832" t="s">
        <v>4118</v>
      </c>
      <c r="F41" s="832" t="s">
        <v>4164</v>
      </c>
      <c r="G41" s="832" t="s">
        <v>4165</v>
      </c>
      <c r="H41" s="849"/>
      <c r="I41" s="849"/>
      <c r="J41" s="832"/>
      <c r="K41" s="832"/>
      <c r="L41" s="849">
        <v>1</v>
      </c>
      <c r="M41" s="849">
        <v>1678</v>
      </c>
      <c r="N41" s="832">
        <v>1</v>
      </c>
      <c r="O41" s="832">
        <v>1678</v>
      </c>
      <c r="P41" s="849"/>
      <c r="Q41" s="849"/>
      <c r="R41" s="837"/>
      <c r="S41" s="850"/>
    </row>
    <row r="42" spans="1:19" ht="14.4" customHeight="1" x14ac:dyDescent="0.3">
      <c r="A42" s="831" t="s">
        <v>4121</v>
      </c>
      <c r="B42" s="832" t="s">
        <v>4122</v>
      </c>
      <c r="C42" s="832" t="s">
        <v>595</v>
      </c>
      <c r="D42" s="832" t="s">
        <v>1397</v>
      </c>
      <c r="E42" s="832" t="s">
        <v>4118</v>
      </c>
      <c r="F42" s="832" t="s">
        <v>4166</v>
      </c>
      <c r="G42" s="832" t="s">
        <v>4167</v>
      </c>
      <c r="H42" s="849">
        <v>3</v>
      </c>
      <c r="I42" s="849">
        <v>3927</v>
      </c>
      <c r="J42" s="832">
        <v>0.42824427480916033</v>
      </c>
      <c r="K42" s="832">
        <v>1309</v>
      </c>
      <c r="L42" s="849">
        <v>7</v>
      </c>
      <c r="M42" s="849">
        <v>9170</v>
      </c>
      <c r="N42" s="832">
        <v>1</v>
      </c>
      <c r="O42" s="832">
        <v>1310</v>
      </c>
      <c r="P42" s="849">
        <v>1</v>
      </c>
      <c r="Q42" s="849">
        <v>1313</v>
      </c>
      <c r="R42" s="837">
        <v>0.14318429661941112</v>
      </c>
      <c r="S42" s="850">
        <v>1313</v>
      </c>
    </row>
    <row r="43" spans="1:19" ht="14.4" customHeight="1" x14ac:dyDescent="0.3">
      <c r="A43" s="831" t="s">
        <v>4121</v>
      </c>
      <c r="B43" s="832" t="s">
        <v>4122</v>
      </c>
      <c r="C43" s="832" t="s">
        <v>595</v>
      </c>
      <c r="D43" s="832" t="s">
        <v>1397</v>
      </c>
      <c r="E43" s="832" t="s">
        <v>4118</v>
      </c>
      <c r="F43" s="832" t="s">
        <v>4172</v>
      </c>
      <c r="G43" s="832" t="s">
        <v>4173</v>
      </c>
      <c r="H43" s="849"/>
      <c r="I43" s="849"/>
      <c r="J43" s="832"/>
      <c r="K43" s="832"/>
      <c r="L43" s="849">
        <v>1</v>
      </c>
      <c r="M43" s="849">
        <v>163</v>
      </c>
      <c r="N43" s="832">
        <v>1</v>
      </c>
      <c r="O43" s="832">
        <v>163</v>
      </c>
      <c r="P43" s="849">
        <v>2</v>
      </c>
      <c r="Q43" s="849">
        <v>328</v>
      </c>
      <c r="R43" s="837">
        <v>2.0122699386503067</v>
      </c>
      <c r="S43" s="850">
        <v>164</v>
      </c>
    </row>
    <row r="44" spans="1:19" ht="14.4" customHeight="1" x14ac:dyDescent="0.3">
      <c r="A44" s="831" t="s">
        <v>4121</v>
      </c>
      <c r="B44" s="832" t="s">
        <v>4122</v>
      </c>
      <c r="C44" s="832" t="s">
        <v>595</v>
      </c>
      <c r="D44" s="832" t="s">
        <v>1397</v>
      </c>
      <c r="E44" s="832" t="s">
        <v>4118</v>
      </c>
      <c r="F44" s="832" t="s">
        <v>4174</v>
      </c>
      <c r="G44" s="832" t="s">
        <v>4175</v>
      </c>
      <c r="H44" s="849">
        <v>175</v>
      </c>
      <c r="I44" s="849">
        <v>5833.3099999999995</v>
      </c>
      <c r="J44" s="832">
        <v>0.66037496617923241</v>
      </c>
      <c r="K44" s="832">
        <v>33.333199999999998</v>
      </c>
      <c r="L44" s="849">
        <v>265</v>
      </c>
      <c r="M44" s="849">
        <v>8833.33</v>
      </c>
      <c r="N44" s="832">
        <v>1</v>
      </c>
      <c r="O44" s="832">
        <v>33.333320754716979</v>
      </c>
      <c r="P44" s="849">
        <v>285</v>
      </c>
      <c r="Q44" s="849">
        <v>9499.9499999999989</v>
      </c>
      <c r="R44" s="837">
        <v>1.0754664435722427</v>
      </c>
      <c r="S44" s="850">
        <v>33.333157894736836</v>
      </c>
    </row>
    <row r="45" spans="1:19" ht="14.4" customHeight="1" x14ac:dyDescent="0.3">
      <c r="A45" s="831" t="s">
        <v>4121</v>
      </c>
      <c r="B45" s="832" t="s">
        <v>4122</v>
      </c>
      <c r="C45" s="832" t="s">
        <v>595</v>
      </c>
      <c r="D45" s="832" t="s">
        <v>1397</v>
      </c>
      <c r="E45" s="832" t="s">
        <v>4118</v>
      </c>
      <c r="F45" s="832" t="s">
        <v>4176</v>
      </c>
      <c r="G45" s="832" t="s">
        <v>4177</v>
      </c>
      <c r="H45" s="849">
        <v>4</v>
      </c>
      <c r="I45" s="849">
        <v>464</v>
      </c>
      <c r="J45" s="832">
        <v>1</v>
      </c>
      <c r="K45" s="832">
        <v>116</v>
      </c>
      <c r="L45" s="849">
        <v>4</v>
      </c>
      <c r="M45" s="849">
        <v>464</v>
      </c>
      <c r="N45" s="832">
        <v>1</v>
      </c>
      <c r="O45" s="832">
        <v>116</v>
      </c>
      <c r="P45" s="849">
        <v>2</v>
      </c>
      <c r="Q45" s="849">
        <v>232</v>
      </c>
      <c r="R45" s="837">
        <v>0.5</v>
      </c>
      <c r="S45" s="850">
        <v>116</v>
      </c>
    </row>
    <row r="46" spans="1:19" ht="14.4" customHeight="1" x14ac:dyDescent="0.3">
      <c r="A46" s="831" t="s">
        <v>4121</v>
      </c>
      <c r="B46" s="832" t="s">
        <v>4122</v>
      </c>
      <c r="C46" s="832" t="s">
        <v>595</v>
      </c>
      <c r="D46" s="832" t="s">
        <v>1397</v>
      </c>
      <c r="E46" s="832" t="s">
        <v>4118</v>
      </c>
      <c r="F46" s="832" t="s">
        <v>4180</v>
      </c>
      <c r="G46" s="832" t="s">
        <v>4181</v>
      </c>
      <c r="H46" s="849">
        <v>3</v>
      </c>
      <c r="I46" s="849">
        <v>258</v>
      </c>
      <c r="J46" s="832">
        <v>0.33333333333333331</v>
      </c>
      <c r="K46" s="832">
        <v>86</v>
      </c>
      <c r="L46" s="849">
        <v>9</v>
      </c>
      <c r="M46" s="849">
        <v>774</v>
      </c>
      <c r="N46" s="832">
        <v>1</v>
      </c>
      <c r="O46" s="832">
        <v>86</v>
      </c>
      <c r="P46" s="849">
        <v>1</v>
      </c>
      <c r="Q46" s="849">
        <v>86</v>
      </c>
      <c r="R46" s="837">
        <v>0.1111111111111111</v>
      </c>
      <c r="S46" s="850">
        <v>86</v>
      </c>
    </row>
    <row r="47" spans="1:19" ht="14.4" customHeight="1" x14ac:dyDescent="0.3">
      <c r="A47" s="831" t="s">
        <v>4121</v>
      </c>
      <c r="B47" s="832" t="s">
        <v>4122</v>
      </c>
      <c r="C47" s="832" t="s">
        <v>595</v>
      </c>
      <c r="D47" s="832" t="s">
        <v>1397</v>
      </c>
      <c r="E47" s="832" t="s">
        <v>4118</v>
      </c>
      <c r="F47" s="832" t="s">
        <v>4182</v>
      </c>
      <c r="G47" s="832" t="s">
        <v>4183</v>
      </c>
      <c r="H47" s="849">
        <v>2</v>
      </c>
      <c r="I47" s="849">
        <v>64</v>
      </c>
      <c r="J47" s="832">
        <v>0.4</v>
      </c>
      <c r="K47" s="832">
        <v>32</v>
      </c>
      <c r="L47" s="849">
        <v>5</v>
      </c>
      <c r="M47" s="849">
        <v>160</v>
      </c>
      <c r="N47" s="832">
        <v>1</v>
      </c>
      <c r="O47" s="832">
        <v>32</v>
      </c>
      <c r="P47" s="849"/>
      <c r="Q47" s="849"/>
      <c r="R47" s="837"/>
      <c r="S47" s="850"/>
    </row>
    <row r="48" spans="1:19" ht="14.4" customHeight="1" x14ac:dyDescent="0.3">
      <c r="A48" s="831" t="s">
        <v>4121</v>
      </c>
      <c r="B48" s="832" t="s">
        <v>4122</v>
      </c>
      <c r="C48" s="832" t="s">
        <v>595</v>
      </c>
      <c r="D48" s="832" t="s">
        <v>1397</v>
      </c>
      <c r="E48" s="832" t="s">
        <v>4118</v>
      </c>
      <c r="F48" s="832" t="s">
        <v>4188</v>
      </c>
      <c r="G48" s="832" t="s">
        <v>4189</v>
      </c>
      <c r="H48" s="849">
        <v>4</v>
      </c>
      <c r="I48" s="849">
        <v>648</v>
      </c>
      <c r="J48" s="832">
        <v>1.3333333333333333</v>
      </c>
      <c r="K48" s="832">
        <v>162</v>
      </c>
      <c r="L48" s="849">
        <v>3</v>
      </c>
      <c r="M48" s="849">
        <v>486</v>
      </c>
      <c r="N48" s="832">
        <v>1</v>
      </c>
      <c r="O48" s="832">
        <v>162</v>
      </c>
      <c r="P48" s="849">
        <v>5</v>
      </c>
      <c r="Q48" s="849">
        <v>790</v>
      </c>
      <c r="R48" s="837">
        <v>1.6255144032921811</v>
      </c>
      <c r="S48" s="850">
        <v>158</v>
      </c>
    </row>
    <row r="49" spans="1:19" ht="14.4" customHeight="1" x14ac:dyDescent="0.3">
      <c r="A49" s="831" t="s">
        <v>4121</v>
      </c>
      <c r="B49" s="832" t="s">
        <v>4122</v>
      </c>
      <c r="C49" s="832" t="s">
        <v>595</v>
      </c>
      <c r="D49" s="832" t="s">
        <v>1397</v>
      </c>
      <c r="E49" s="832" t="s">
        <v>4118</v>
      </c>
      <c r="F49" s="832" t="s">
        <v>4119</v>
      </c>
      <c r="G49" s="832" t="s">
        <v>4120</v>
      </c>
      <c r="H49" s="849">
        <v>2</v>
      </c>
      <c r="I49" s="849">
        <v>502</v>
      </c>
      <c r="J49" s="832">
        <v>0.2857142857142857</v>
      </c>
      <c r="K49" s="832">
        <v>251</v>
      </c>
      <c r="L49" s="849">
        <v>7</v>
      </c>
      <c r="M49" s="849">
        <v>1757</v>
      </c>
      <c r="N49" s="832">
        <v>1</v>
      </c>
      <c r="O49" s="832">
        <v>251</v>
      </c>
      <c r="P49" s="849">
        <v>1</v>
      </c>
      <c r="Q49" s="849">
        <v>252</v>
      </c>
      <c r="R49" s="837">
        <v>0.14342629482071714</v>
      </c>
      <c r="S49" s="850">
        <v>252</v>
      </c>
    </row>
    <row r="50" spans="1:19" ht="14.4" customHeight="1" x14ac:dyDescent="0.3">
      <c r="A50" s="831" t="s">
        <v>4121</v>
      </c>
      <c r="B50" s="832" t="s">
        <v>4122</v>
      </c>
      <c r="C50" s="832" t="s">
        <v>595</v>
      </c>
      <c r="D50" s="832" t="s">
        <v>1397</v>
      </c>
      <c r="E50" s="832" t="s">
        <v>4118</v>
      </c>
      <c r="F50" s="832" t="s">
        <v>4196</v>
      </c>
      <c r="G50" s="832" t="s">
        <v>4197</v>
      </c>
      <c r="H50" s="849">
        <v>1</v>
      </c>
      <c r="I50" s="849">
        <v>123</v>
      </c>
      <c r="J50" s="832"/>
      <c r="K50" s="832">
        <v>123</v>
      </c>
      <c r="L50" s="849"/>
      <c r="M50" s="849"/>
      <c r="N50" s="832"/>
      <c r="O50" s="832"/>
      <c r="P50" s="849"/>
      <c r="Q50" s="849"/>
      <c r="R50" s="837"/>
      <c r="S50" s="850"/>
    </row>
    <row r="51" spans="1:19" ht="14.4" customHeight="1" x14ac:dyDescent="0.3">
      <c r="A51" s="831" t="s">
        <v>4121</v>
      </c>
      <c r="B51" s="832" t="s">
        <v>4122</v>
      </c>
      <c r="C51" s="832" t="s">
        <v>595</v>
      </c>
      <c r="D51" s="832" t="s">
        <v>1397</v>
      </c>
      <c r="E51" s="832" t="s">
        <v>4118</v>
      </c>
      <c r="F51" s="832" t="s">
        <v>4204</v>
      </c>
      <c r="G51" s="832" t="s">
        <v>4205</v>
      </c>
      <c r="H51" s="849"/>
      <c r="I51" s="849"/>
      <c r="J51" s="832"/>
      <c r="K51" s="832"/>
      <c r="L51" s="849"/>
      <c r="M51" s="849"/>
      <c r="N51" s="832"/>
      <c r="O51" s="832"/>
      <c r="P51" s="849">
        <v>2</v>
      </c>
      <c r="Q51" s="849">
        <v>706</v>
      </c>
      <c r="R51" s="837"/>
      <c r="S51" s="850">
        <v>353</v>
      </c>
    </row>
    <row r="52" spans="1:19" ht="14.4" customHeight="1" x14ac:dyDescent="0.3">
      <c r="A52" s="831" t="s">
        <v>4121</v>
      </c>
      <c r="B52" s="832" t="s">
        <v>4122</v>
      </c>
      <c r="C52" s="832" t="s">
        <v>595</v>
      </c>
      <c r="D52" s="832" t="s">
        <v>1397</v>
      </c>
      <c r="E52" s="832" t="s">
        <v>4118</v>
      </c>
      <c r="F52" s="832" t="s">
        <v>4210</v>
      </c>
      <c r="G52" s="832" t="s">
        <v>4211</v>
      </c>
      <c r="H52" s="849">
        <v>37</v>
      </c>
      <c r="I52" s="849">
        <v>4255</v>
      </c>
      <c r="J52" s="832">
        <v>1.85</v>
      </c>
      <c r="K52" s="832">
        <v>115</v>
      </c>
      <c r="L52" s="849">
        <v>20</v>
      </c>
      <c r="M52" s="849">
        <v>2300</v>
      </c>
      <c r="N52" s="832">
        <v>1</v>
      </c>
      <c r="O52" s="832">
        <v>115</v>
      </c>
      <c r="P52" s="849">
        <v>34</v>
      </c>
      <c r="Q52" s="849">
        <v>4930</v>
      </c>
      <c r="R52" s="837">
        <v>2.1434782608695651</v>
      </c>
      <c r="S52" s="850">
        <v>145</v>
      </c>
    </row>
    <row r="53" spans="1:19" ht="14.4" customHeight="1" x14ac:dyDescent="0.3">
      <c r="A53" s="831" t="s">
        <v>4121</v>
      </c>
      <c r="B53" s="832" t="s">
        <v>4122</v>
      </c>
      <c r="C53" s="832" t="s">
        <v>595</v>
      </c>
      <c r="D53" s="832" t="s">
        <v>1397</v>
      </c>
      <c r="E53" s="832" t="s">
        <v>4118</v>
      </c>
      <c r="F53" s="832" t="s">
        <v>4212</v>
      </c>
      <c r="G53" s="832" t="s">
        <v>4213</v>
      </c>
      <c r="H53" s="849"/>
      <c r="I53" s="849"/>
      <c r="J53" s="832"/>
      <c r="K53" s="832"/>
      <c r="L53" s="849">
        <v>1</v>
      </c>
      <c r="M53" s="849">
        <v>120</v>
      </c>
      <c r="N53" s="832">
        <v>1</v>
      </c>
      <c r="O53" s="832">
        <v>120</v>
      </c>
      <c r="P53" s="849"/>
      <c r="Q53" s="849"/>
      <c r="R53" s="837"/>
      <c r="S53" s="850"/>
    </row>
    <row r="54" spans="1:19" ht="14.4" customHeight="1" x14ac:dyDescent="0.3">
      <c r="A54" s="831" t="s">
        <v>4121</v>
      </c>
      <c r="B54" s="832" t="s">
        <v>4122</v>
      </c>
      <c r="C54" s="832" t="s">
        <v>595</v>
      </c>
      <c r="D54" s="832" t="s">
        <v>1397</v>
      </c>
      <c r="E54" s="832" t="s">
        <v>4118</v>
      </c>
      <c r="F54" s="832" t="s">
        <v>4220</v>
      </c>
      <c r="G54" s="832" t="s">
        <v>4221</v>
      </c>
      <c r="H54" s="849">
        <v>13</v>
      </c>
      <c r="I54" s="849">
        <v>2951</v>
      </c>
      <c r="J54" s="832">
        <v>2.6</v>
      </c>
      <c r="K54" s="832">
        <v>227</v>
      </c>
      <c r="L54" s="849">
        <v>5</v>
      </c>
      <c r="M54" s="849">
        <v>1135</v>
      </c>
      <c r="N54" s="832">
        <v>1</v>
      </c>
      <c r="O54" s="832">
        <v>227</v>
      </c>
      <c r="P54" s="849">
        <v>15</v>
      </c>
      <c r="Q54" s="849">
        <v>2475</v>
      </c>
      <c r="R54" s="837">
        <v>2.1806167400881056</v>
      </c>
      <c r="S54" s="850">
        <v>165</v>
      </c>
    </row>
    <row r="55" spans="1:19" ht="14.4" customHeight="1" x14ac:dyDescent="0.3">
      <c r="A55" s="831" t="s">
        <v>4121</v>
      </c>
      <c r="B55" s="832" t="s">
        <v>4122</v>
      </c>
      <c r="C55" s="832" t="s">
        <v>595</v>
      </c>
      <c r="D55" s="832" t="s">
        <v>1398</v>
      </c>
      <c r="E55" s="832" t="s">
        <v>4118</v>
      </c>
      <c r="F55" s="832" t="s">
        <v>4152</v>
      </c>
      <c r="G55" s="832" t="s">
        <v>4153</v>
      </c>
      <c r="H55" s="849">
        <v>0</v>
      </c>
      <c r="I55" s="849">
        <v>0</v>
      </c>
      <c r="J55" s="832"/>
      <c r="K55" s="832"/>
      <c r="L55" s="849"/>
      <c r="M55" s="849"/>
      <c r="N55" s="832"/>
      <c r="O55" s="832"/>
      <c r="P55" s="849"/>
      <c r="Q55" s="849"/>
      <c r="R55" s="837"/>
      <c r="S55" s="850"/>
    </row>
    <row r="56" spans="1:19" ht="14.4" customHeight="1" x14ac:dyDescent="0.3">
      <c r="A56" s="831" t="s">
        <v>4121</v>
      </c>
      <c r="B56" s="832" t="s">
        <v>4122</v>
      </c>
      <c r="C56" s="832" t="s">
        <v>595</v>
      </c>
      <c r="D56" s="832" t="s">
        <v>1398</v>
      </c>
      <c r="E56" s="832" t="s">
        <v>4118</v>
      </c>
      <c r="F56" s="832" t="s">
        <v>4174</v>
      </c>
      <c r="G56" s="832" t="s">
        <v>4175</v>
      </c>
      <c r="H56" s="849">
        <v>0</v>
      </c>
      <c r="I56" s="849">
        <v>0</v>
      </c>
      <c r="J56" s="832"/>
      <c r="K56" s="832"/>
      <c r="L56" s="849"/>
      <c r="M56" s="849"/>
      <c r="N56" s="832"/>
      <c r="O56" s="832"/>
      <c r="P56" s="849"/>
      <c r="Q56" s="849"/>
      <c r="R56" s="837"/>
      <c r="S56" s="850"/>
    </row>
    <row r="57" spans="1:19" ht="14.4" customHeight="1" x14ac:dyDescent="0.3">
      <c r="A57" s="831" t="s">
        <v>4121</v>
      </c>
      <c r="B57" s="832" t="s">
        <v>4122</v>
      </c>
      <c r="C57" s="832" t="s">
        <v>595</v>
      </c>
      <c r="D57" s="832" t="s">
        <v>1399</v>
      </c>
      <c r="E57" s="832" t="s">
        <v>4123</v>
      </c>
      <c r="F57" s="832" t="s">
        <v>4124</v>
      </c>
      <c r="G57" s="832" t="s">
        <v>4125</v>
      </c>
      <c r="H57" s="849">
        <v>2.3000000000000003</v>
      </c>
      <c r="I57" s="849">
        <v>347.34000000000003</v>
      </c>
      <c r="J57" s="832">
        <v>1.0001151742009788</v>
      </c>
      <c r="K57" s="832">
        <v>151.01739130434783</v>
      </c>
      <c r="L57" s="849">
        <v>2.3000000000000003</v>
      </c>
      <c r="M57" s="849">
        <v>347.30000000000007</v>
      </c>
      <c r="N57" s="832">
        <v>1</v>
      </c>
      <c r="O57" s="832">
        <v>151</v>
      </c>
      <c r="P57" s="849">
        <v>2.2000000000000002</v>
      </c>
      <c r="Q57" s="849">
        <v>153.34</v>
      </c>
      <c r="R57" s="837">
        <v>0.44152029945292248</v>
      </c>
      <c r="S57" s="850">
        <v>69.7</v>
      </c>
    </row>
    <row r="58" spans="1:19" ht="14.4" customHeight="1" x14ac:dyDescent="0.3">
      <c r="A58" s="831" t="s">
        <v>4121</v>
      </c>
      <c r="B58" s="832" t="s">
        <v>4122</v>
      </c>
      <c r="C58" s="832" t="s">
        <v>595</v>
      </c>
      <c r="D58" s="832" t="s">
        <v>1399</v>
      </c>
      <c r="E58" s="832" t="s">
        <v>4123</v>
      </c>
      <c r="F58" s="832" t="s">
        <v>4127</v>
      </c>
      <c r="G58" s="832" t="s">
        <v>620</v>
      </c>
      <c r="H58" s="849">
        <v>0.1</v>
      </c>
      <c r="I58" s="849">
        <v>7.8</v>
      </c>
      <c r="J58" s="832"/>
      <c r="K58" s="832">
        <v>78</v>
      </c>
      <c r="L58" s="849"/>
      <c r="M58" s="849"/>
      <c r="N58" s="832"/>
      <c r="O58" s="832"/>
      <c r="P58" s="849"/>
      <c r="Q58" s="849"/>
      <c r="R58" s="837"/>
      <c r="S58" s="850"/>
    </row>
    <row r="59" spans="1:19" ht="14.4" customHeight="1" x14ac:dyDescent="0.3">
      <c r="A59" s="831" t="s">
        <v>4121</v>
      </c>
      <c r="B59" s="832" t="s">
        <v>4122</v>
      </c>
      <c r="C59" s="832" t="s">
        <v>595</v>
      </c>
      <c r="D59" s="832" t="s">
        <v>1399</v>
      </c>
      <c r="E59" s="832" t="s">
        <v>4123</v>
      </c>
      <c r="F59" s="832" t="s">
        <v>4128</v>
      </c>
      <c r="G59" s="832" t="s">
        <v>952</v>
      </c>
      <c r="H59" s="849"/>
      <c r="I59" s="849"/>
      <c r="J59" s="832"/>
      <c r="K59" s="832"/>
      <c r="L59" s="849"/>
      <c r="M59" s="849"/>
      <c r="N59" s="832"/>
      <c r="O59" s="832"/>
      <c r="P59" s="849">
        <v>1</v>
      </c>
      <c r="Q59" s="849">
        <v>16.8</v>
      </c>
      <c r="R59" s="837"/>
      <c r="S59" s="850">
        <v>16.8</v>
      </c>
    </row>
    <row r="60" spans="1:19" ht="14.4" customHeight="1" x14ac:dyDescent="0.3">
      <c r="A60" s="831" t="s">
        <v>4121</v>
      </c>
      <c r="B60" s="832" t="s">
        <v>4122</v>
      </c>
      <c r="C60" s="832" t="s">
        <v>595</v>
      </c>
      <c r="D60" s="832" t="s">
        <v>1399</v>
      </c>
      <c r="E60" s="832" t="s">
        <v>4123</v>
      </c>
      <c r="F60" s="832" t="s">
        <v>4129</v>
      </c>
      <c r="G60" s="832"/>
      <c r="H60" s="849">
        <v>1</v>
      </c>
      <c r="I60" s="849">
        <v>264.05</v>
      </c>
      <c r="J60" s="832">
        <v>0.57140074873947766</v>
      </c>
      <c r="K60" s="832">
        <v>264.05</v>
      </c>
      <c r="L60" s="849">
        <v>2.2000000000000002</v>
      </c>
      <c r="M60" s="849">
        <v>462.11</v>
      </c>
      <c r="N60" s="832">
        <v>1</v>
      </c>
      <c r="O60" s="832">
        <v>210.04999999999998</v>
      </c>
      <c r="P60" s="849">
        <v>0.60000000000000009</v>
      </c>
      <c r="Q60" s="849">
        <v>126.03</v>
      </c>
      <c r="R60" s="837">
        <v>0.27272727272727271</v>
      </c>
      <c r="S60" s="850">
        <v>210.04999999999998</v>
      </c>
    </row>
    <row r="61" spans="1:19" ht="14.4" customHeight="1" x14ac:dyDescent="0.3">
      <c r="A61" s="831" t="s">
        <v>4121</v>
      </c>
      <c r="B61" s="832" t="s">
        <v>4122</v>
      </c>
      <c r="C61" s="832" t="s">
        <v>595</v>
      </c>
      <c r="D61" s="832" t="s">
        <v>1399</v>
      </c>
      <c r="E61" s="832" t="s">
        <v>4123</v>
      </c>
      <c r="F61" s="832" t="s">
        <v>4130</v>
      </c>
      <c r="G61" s="832" t="s">
        <v>4131</v>
      </c>
      <c r="H61" s="849">
        <v>1</v>
      </c>
      <c r="I61" s="849">
        <v>57.27</v>
      </c>
      <c r="J61" s="832">
        <v>1</v>
      </c>
      <c r="K61" s="832">
        <v>57.27</v>
      </c>
      <c r="L61" s="849">
        <v>1</v>
      </c>
      <c r="M61" s="849">
        <v>57.27</v>
      </c>
      <c r="N61" s="832">
        <v>1</v>
      </c>
      <c r="O61" s="832">
        <v>57.27</v>
      </c>
      <c r="P61" s="849"/>
      <c r="Q61" s="849"/>
      <c r="R61" s="837"/>
      <c r="S61" s="850"/>
    </row>
    <row r="62" spans="1:19" ht="14.4" customHeight="1" x14ac:dyDescent="0.3">
      <c r="A62" s="831" t="s">
        <v>4121</v>
      </c>
      <c r="B62" s="832" t="s">
        <v>4122</v>
      </c>
      <c r="C62" s="832" t="s">
        <v>595</v>
      </c>
      <c r="D62" s="832" t="s">
        <v>1399</v>
      </c>
      <c r="E62" s="832" t="s">
        <v>4118</v>
      </c>
      <c r="F62" s="832" t="s">
        <v>4132</v>
      </c>
      <c r="G62" s="832" t="s">
        <v>4133</v>
      </c>
      <c r="H62" s="849">
        <v>45</v>
      </c>
      <c r="I62" s="849">
        <v>3735</v>
      </c>
      <c r="J62" s="832">
        <v>1.1538461538461537</v>
      </c>
      <c r="K62" s="832">
        <v>83</v>
      </c>
      <c r="L62" s="849">
        <v>39</v>
      </c>
      <c r="M62" s="849">
        <v>3237</v>
      </c>
      <c r="N62" s="832">
        <v>1</v>
      </c>
      <c r="O62" s="832">
        <v>83</v>
      </c>
      <c r="P62" s="849">
        <v>39</v>
      </c>
      <c r="Q62" s="849">
        <v>3237</v>
      </c>
      <c r="R62" s="837">
        <v>1</v>
      </c>
      <c r="S62" s="850">
        <v>83</v>
      </c>
    </row>
    <row r="63" spans="1:19" ht="14.4" customHeight="1" x14ac:dyDescent="0.3">
      <c r="A63" s="831" t="s">
        <v>4121</v>
      </c>
      <c r="B63" s="832" t="s">
        <v>4122</v>
      </c>
      <c r="C63" s="832" t="s">
        <v>595</v>
      </c>
      <c r="D63" s="832" t="s">
        <v>1399</v>
      </c>
      <c r="E63" s="832" t="s">
        <v>4118</v>
      </c>
      <c r="F63" s="832" t="s">
        <v>4134</v>
      </c>
      <c r="G63" s="832" t="s">
        <v>4135</v>
      </c>
      <c r="H63" s="849">
        <v>14</v>
      </c>
      <c r="I63" s="849">
        <v>1484</v>
      </c>
      <c r="J63" s="832">
        <v>0.875</v>
      </c>
      <c r="K63" s="832">
        <v>106</v>
      </c>
      <c r="L63" s="849">
        <v>16</v>
      </c>
      <c r="M63" s="849">
        <v>1696</v>
      </c>
      <c r="N63" s="832">
        <v>1</v>
      </c>
      <c r="O63" s="832">
        <v>106</v>
      </c>
      <c r="P63" s="849">
        <v>12</v>
      </c>
      <c r="Q63" s="849">
        <v>1272</v>
      </c>
      <c r="R63" s="837">
        <v>0.75</v>
      </c>
      <c r="S63" s="850">
        <v>106</v>
      </c>
    </row>
    <row r="64" spans="1:19" ht="14.4" customHeight="1" x14ac:dyDescent="0.3">
      <c r="A64" s="831" t="s">
        <v>4121</v>
      </c>
      <c r="B64" s="832" t="s">
        <v>4122</v>
      </c>
      <c r="C64" s="832" t="s">
        <v>595</v>
      </c>
      <c r="D64" s="832" t="s">
        <v>1399</v>
      </c>
      <c r="E64" s="832" t="s">
        <v>4118</v>
      </c>
      <c r="F64" s="832" t="s">
        <v>4136</v>
      </c>
      <c r="G64" s="832" t="s">
        <v>4137</v>
      </c>
      <c r="H64" s="849"/>
      <c r="I64" s="849"/>
      <c r="J64" s="832"/>
      <c r="K64" s="832"/>
      <c r="L64" s="849">
        <v>1</v>
      </c>
      <c r="M64" s="849">
        <v>37</v>
      </c>
      <c r="N64" s="832">
        <v>1</v>
      </c>
      <c r="O64" s="832">
        <v>37</v>
      </c>
      <c r="P64" s="849">
        <v>1</v>
      </c>
      <c r="Q64" s="849">
        <v>37</v>
      </c>
      <c r="R64" s="837">
        <v>1</v>
      </c>
      <c r="S64" s="850">
        <v>37</v>
      </c>
    </row>
    <row r="65" spans="1:19" ht="14.4" customHeight="1" x14ac:dyDescent="0.3">
      <c r="A65" s="831" t="s">
        <v>4121</v>
      </c>
      <c r="B65" s="832" t="s">
        <v>4122</v>
      </c>
      <c r="C65" s="832" t="s">
        <v>595</v>
      </c>
      <c r="D65" s="832" t="s">
        <v>1399</v>
      </c>
      <c r="E65" s="832" t="s">
        <v>4118</v>
      </c>
      <c r="F65" s="832" t="s">
        <v>4142</v>
      </c>
      <c r="G65" s="832" t="s">
        <v>4143</v>
      </c>
      <c r="H65" s="849">
        <v>8</v>
      </c>
      <c r="I65" s="849">
        <v>1656</v>
      </c>
      <c r="J65" s="832">
        <v>0.88888888888888884</v>
      </c>
      <c r="K65" s="832">
        <v>207</v>
      </c>
      <c r="L65" s="849">
        <v>9</v>
      </c>
      <c r="M65" s="849">
        <v>1863</v>
      </c>
      <c r="N65" s="832">
        <v>1</v>
      </c>
      <c r="O65" s="832">
        <v>207</v>
      </c>
      <c r="P65" s="849">
        <v>8</v>
      </c>
      <c r="Q65" s="849">
        <v>1928</v>
      </c>
      <c r="R65" s="837">
        <v>1.0348899624261942</v>
      </c>
      <c r="S65" s="850">
        <v>241</v>
      </c>
    </row>
    <row r="66" spans="1:19" ht="14.4" customHeight="1" x14ac:dyDescent="0.3">
      <c r="A66" s="831" t="s">
        <v>4121</v>
      </c>
      <c r="B66" s="832" t="s">
        <v>4122</v>
      </c>
      <c r="C66" s="832" t="s">
        <v>595</v>
      </c>
      <c r="D66" s="832" t="s">
        <v>1399</v>
      </c>
      <c r="E66" s="832" t="s">
        <v>4118</v>
      </c>
      <c r="F66" s="832" t="s">
        <v>4144</v>
      </c>
      <c r="G66" s="832" t="s">
        <v>4145</v>
      </c>
      <c r="H66" s="849"/>
      <c r="I66" s="849"/>
      <c r="J66" s="832"/>
      <c r="K66" s="832"/>
      <c r="L66" s="849"/>
      <c r="M66" s="849"/>
      <c r="N66" s="832"/>
      <c r="O66" s="832"/>
      <c r="P66" s="849">
        <v>2</v>
      </c>
      <c r="Q66" s="849">
        <v>764</v>
      </c>
      <c r="R66" s="837"/>
      <c r="S66" s="850">
        <v>382</v>
      </c>
    </row>
    <row r="67" spans="1:19" ht="14.4" customHeight="1" x14ac:dyDescent="0.3">
      <c r="A67" s="831" t="s">
        <v>4121</v>
      </c>
      <c r="B67" s="832" t="s">
        <v>4122</v>
      </c>
      <c r="C67" s="832" t="s">
        <v>595</v>
      </c>
      <c r="D67" s="832" t="s">
        <v>1399</v>
      </c>
      <c r="E67" s="832" t="s">
        <v>4118</v>
      </c>
      <c r="F67" s="832" t="s">
        <v>4146</v>
      </c>
      <c r="G67" s="832" t="s">
        <v>4147</v>
      </c>
      <c r="H67" s="849"/>
      <c r="I67" s="849"/>
      <c r="J67" s="832"/>
      <c r="K67" s="832"/>
      <c r="L67" s="849"/>
      <c r="M67" s="849"/>
      <c r="N67" s="832"/>
      <c r="O67" s="832"/>
      <c r="P67" s="849">
        <v>1</v>
      </c>
      <c r="Q67" s="849">
        <v>604</v>
      </c>
      <c r="R67" s="837"/>
      <c r="S67" s="850">
        <v>604</v>
      </c>
    </row>
    <row r="68" spans="1:19" ht="14.4" customHeight="1" x14ac:dyDescent="0.3">
      <c r="A68" s="831" t="s">
        <v>4121</v>
      </c>
      <c r="B68" s="832" t="s">
        <v>4122</v>
      </c>
      <c r="C68" s="832" t="s">
        <v>595</v>
      </c>
      <c r="D68" s="832" t="s">
        <v>1399</v>
      </c>
      <c r="E68" s="832" t="s">
        <v>4118</v>
      </c>
      <c r="F68" s="832" t="s">
        <v>4148</v>
      </c>
      <c r="G68" s="832" t="s">
        <v>4149</v>
      </c>
      <c r="H68" s="849">
        <v>55</v>
      </c>
      <c r="I68" s="849">
        <v>5445</v>
      </c>
      <c r="J68" s="832">
        <v>1.2222222222222223</v>
      </c>
      <c r="K68" s="832">
        <v>99</v>
      </c>
      <c r="L68" s="849">
        <v>45</v>
      </c>
      <c r="M68" s="849">
        <v>4455</v>
      </c>
      <c r="N68" s="832">
        <v>1</v>
      </c>
      <c r="O68" s="832">
        <v>99</v>
      </c>
      <c r="P68" s="849">
        <v>22</v>
      </c>
      <c r="Q68" s="849">
        <v>2002</v>
      </c>
      <c r="R68" s="837">
        <v>0.44938271604938274</v>
      </c>
      <c r="S68" s="850">
        <v>91</v>
      </c>
    </row>
    <row r="69" spans="1:19" ht="14.4" customHeight="1" x14ac:dyDescent="0.3">
      <c r="A69" s="831" t="s">
        <v>4121</v>
      </c>
      <c r="B69" s="832" t="s">
        <v>4122</v>
      </c>
      <c r="C69" s="832" t="s">
        <v>595</v>
      </c>
      <c r="D69" s="832" t="s">
        <v>1399</v>
      </c>
      <c r="E69" s="832" t="s">
        <v>4118</v>
      </c>
      <c r="F69" s="832" t="s">
        <v>4150</v>
      </c>
      <c r="G69" s="832" t="s">
        <v>4151</v>
      </c>
      <c r="H69" s="849">
        <v>29</v>
      </c>
      <c r="I69" s="849">
        <v>2813</v>
      </c>
      <c r="J69" s="832">
        <v>1</v>
      </c>
      <c r="K69" s="832">
        <v>97</v>
      </c>
      <c r="L69" s="849">
        <v>29</v>
      </c>
      <c r="M69" s="849">
        <v>2813</v>
      </c>
      <c r="N69" s="832">
        <v>1</v>
      </c>
      <c r="O69" s="832">
        <v>97</v>
      </c>
      <c r="P69" s="849">
        <v>22</v>
      </c>
      <c r="Q69" s="849">
        <v>1782</v>
      </c>
      <c r="R69" s="837">
        <v>0.63348738002132954</v>
      </c>
      <c r="S69" s="850">
        <v>81</v>
      </c>
    </row>
    <row r="70" spans="1:19" ht="14.4" customHeight="1" x14ac:dyDescent="0.3">
      <c r="A70" s="831" t="s">
        <v>4121</v>
      </c>
      <c r="B70" s="832" t="s">
        <v>4122</v>
      </c>
      <c r="C70" s="832" t="s">
        <v>595</v>
      </c>
      <c r="D70" s="832" t="s">
        <v>1399</v>
      </c>
      <c r="E70" s="832" t="s">
        <v>4118</v>
      </c>
      <c r="F70" s="832" t="s">
        <v>4152</v>
      </c>
      <c r="G70" s="832" t="s">
        <v>4153</v>
      </c>
      <c r="H70" s="849">
        <v>379</v>
      </c>
      <c r="I70" s="849">
        <v>47754</v>
      </c>
      <c r="J70" s="832">
        <v>0.86727688787185353</v>
      </c>
      <c r="K70" s="832">
        <v>126</v>
      </c>
      <c r="L70" s="849">
        <v>437</v>
      </c>
      <c r="M70" s="849">
        <v>55062</v>
      </c>
      <c r="N70" s="832">
        <v>1</v>
      </c>
      <c r="O70" s="832">
        <v>126</v>
      </c>
      <c r="P70" s="849">
        <v>358</v>
      </c>
      <c r="Q70" s="849">
        <v>45466</v>
      </c>
      <c r="R70" s="837">
        <v>0.82572372961388985</v>
      </c>
      <c r="S70" s="850">
        <v>127</v>
      </c>
    </row>
    <row r="71" spans="1:19" ht="14.4" customHeight="1" x14ac:dyDescent="0.3">
      <c r="A71" s="831" t="s">
        <v>4121</v>
      </c>
      <c r="B71" s="832" t="s">
        <v>4122</v>
      </c>
      <c r="C71" s="832" t="s">
        <v>595</v>
      </c>
      <c r="D71" s="832" t="s">
        <v>1399</v>
      </c>
      <c r="E71" s="832" t="s">
        <v>4118</v>
      </c>
      <c r="F71" s="832" t="s">
        <v>4158</v>
      </c>
      <c r="G71" s="832" t="s">
        <v>4159</v>
      </c>
      <c r="H71" s="849">
        <v>1</v>
      </c>
      <c r="I71" s="849">
        <v>540</v>
      </c>
      <c r="J71" s="832"/>
      <c r="K71" s="832">
        <v>540</v>
      </c>
      <c r="L71" s="849"/>
      <c r="M71" s="849"/>
      <c r="N71" s="832"/>
      <c r="O71" s="832"/>
      <c r="P71" s="849"/>
      <c r="Q71" s="849"/>
      <c r="R71" s="837"/>
      <c r="S71" s="850"/>
    </row>
    <row r="72" spans="1:19" ht="14.4" customHeight="1" x14ac:dyDescent="0.3">
      <c r="A72" s="831" t="s">
        <v>4121</v>
      </c>
      <c r="B72" s="832" t="s">
        <v>4122</v>
      </c>
      <c r="C72" s="832" t="s">
        <v>595</v>
      </c>
      <c r="D72" s="832" t="s">
        <v>1399</v>
      </c>
      <c r="E72" s="832" t="s">
        <v>4118</v>
      </c>
      <c r="F72" s="832" t="s">
        <v>4166</v>
      </c>
      <c r="G72" s="832" t="s">
        <v>4167</v>
      </c>
      <c r="H72" s="849">
        <v>5</v>
      </c>
      <c r="I72" s="849">
        <v>6545</v>
      </c>
      <c r="J72" s="832">
        <v>0.45419847328244273</v>
      </c>
      <c r="K72" s="832">
        <v>1309</v>
      </c>
      <c r="L72" s="849">
        <v>11</v>
      </c>
      <c r="M72" s="849">
        <v>14410</v>
      </c>
      <c r="N72" s="832">
        <v>1</v>
      </c>
      <c r="O72" s="832">
        <v>1310</v>
      </c>
      <c r="P72" s="849">
        <v>9</v>
      </c>
      <c r="Q72" s="849">
        <v>11817</v>
      </c>
      <c r="R72" s="837">
        <v>0.8200555170020819</v>
      </c>
      <c r="S72" s="850">
        <v>1313</v>
      </c>
    </row>
    <row r="73" spans="1:19" ht="14.4" customHeight="1" x14ac:dyDescent="0.3">
      <c r="A73" s="831" t="s">
        <v>4121</v>
      </c>
      <c r="B73" s="832" t="s">
        <v>4122</v>
      </c>
      <c r="C73" s="832" t="s">
        <v>595</v>
      </c>
      <c r="D73" s="832" t="s">
        <v>1399</v>
      </c>
      <c r="E73" s="832" t="s">
        <v>4118</v>
      </c>
      <c r="F73" s="832" t="s">
        <v>4168</v>
      </c>
      <c r="G73" s="832" t="s">
        <v>4169</v>
      </c>
      <c r="H73" s="849">
        <v>1</v>
      </c>
      <c r="I73" s="849">
        <v>971</v>
      </c>
      <c r="J73" s="832">
        <v>0.49948559670781895</v>
      </c>
      <c r="K73" s="832">
        <v>971</v>
      </c>
      <c r="L73" s="849">
        <v>2</v>
      </c>
      <c r="M73" s="849">
        <v>1944</v>
      </c>
      <c r="N73" s="832">
        <v>1</v>
      </c>
      <c r="O73" s="832">
        <v>972</v>
      </c>
      <c r="P73" s="849">
        <v>2</v>
      </c>
      <c r="Q73" s="849">
        <v>1950</v>
      </c>
      <c r="R73" s="837">
        <v>1.0030864197530864</v>
      </c>
      <c r="S73" s="850">
        <v>975</v>
      </c>
    </row>
    <row r="74" spans="1:19" ht="14.4" customHeight="1" x14ac:dyDescent="0.3">
      <c r="A74" s="831" t="s">
        <v>4121</v>
      </c>
      <c r="B74" s="832" t="s">
        <v>4122</v>
      </c>
      <c r="C74" s="832" t="s">
        <v>595</v>
      </c>
      <c r="D74" s="832" t="s">
        <v>1399</v>
      </c>
      <c r="E74" s="832" t="s">
        <v>4118</v>
      </c>
      <c r="F74" s="832" t="s">
        <v>4172</v>
      </c>
      <c r="G74" s="832" t="s">
        <v>4173</v>
      </c>
      <c r="H74" s="849">
        <v>16</v>
      </c>
      <c r="I74" s="849">
        <v>2608</v>
      </c>
      <c r="J74" s="832">
        <v>0.88888888888888884</v>
      </c>
      <c r="K74" s="832">
        <v>163</v>
      </c>
      <c r="L74" s="849">
        <v>18</v>
      </c>
      <c r="M74" s="849">
        <v>2934</v>
      </c>
      <c r="N74" s="832">
        <v>1</v>
      </c>
      <c r="O74" s="832">
        <v>163</v>
      </c>
      <c r="P74" s="849">
        <v>22</v>
      </c>
      <c r="Q74" s="849">
        <v>3608</v>
      </c>
      <c r="R74" s="837">
        <v>1.2297205180640765</v>
      </c>
      <c r="S74" s="850">
        <v>164</v>
      </c>
    </row>
    <row r="75" spans="1:19" ht="14.4" customHeight="1" x14ac:dyDescent="0.3">
      <c r="A75" s="831" t="s">
        <v>4121</v>
      </c>
      <c r="B75" s="832" t="s">
        <v>4122</v>
      </c>
      <c r="C75" s="832" t="s">
        <v>595</v>
      </c>
      <c r="D75" s="832" t="s">
        <v>1399</v>
      </c>
      <c r="E75" s="832" t="s">
        <v>4118</v>
      </c>
      <c r="F75" s="832" t="s">
        <v>4174</v>
      </c>
      <c r="G75" s="832" t="s">
        <v>4175</v>
      </c>
      <c r="H75" s="849">
        <v>148</v>
      </c>
      <c r="I75" s="849">
        <v>4933.32</v>
      </c>
      <c r="J75" s="832">
        <v>0.41807902901448052</v>
      </c>
      <c r="K75" s="832">
        <v>33.333243243243238</v>
      </c>
      <c r="L75" s="849">
        <v>354</v>
      </c>
      <c r="M75" s="849">
        <v>11799.97</v>
      </c>
      <c r="N75" s="832">
        <v>1</v>
      </c>
      <c r="O75" s="832">
        <v>33.333248587570623</v>
      </c>
      <c r="P75" s="849">
        <v>301</v>
      </c>
      <c r="Q75" s="849">
        <v>10033.33</v>
      </c>
      <c r="R75" s="837">
        <v>0.85028436512974193</v>
      </c>
      <c r="S75" s="850">
        <v>33.33332225913621</v>
      </c>
    </row>
    <row r="76" spans="1:19" ht="14.4" customHeight="1" x14ac:dyDescent="0.3">
      <c r="A76" s="831" t="s">
        <v>4121</v>
      </c>
      <c r="B76" s="832" t="s">
        <v>4122</v>
      </c>
      <c r="C76" s="832" t="s">
        <v>595</v>
      </c>
      <c r="D76" s="832" t="s">
        <v>1399</v>
      </c>
      <c r="E76" s="832" t="s">
        <v>4118</v>
      </c>
      <c r="F76" s="832" t="s">
        <v>4176</v>
      </c>
      <c r="G76" s="832" t="s">
        <v>4177</v>
      </c>
      <c r="H76" s="849">
        <v>4</v>
      </c>
      <c r="I76" s="849">
        <v>464</v>
      </c>
      <c r="J76" s="832">
        <v>1.3333333333333333</v>
      </c>
      <c r="K76" s="832">
        <v>116</v>
      </c>
      <c r="L76" s="849">
        <v>3</v>
      </c>
      <c r="M76" s="849">
        <v>348</v>
      </c>
      <c r="N76" s="832">
        <v>1</v>
      </c>
      <c r="O76" s="832">
        <v>116</v>
      </c>
      <c r="P76" s="849">
        <v>5</v>
      </c>
      <c r="Q76" s="849">
        <v>580</v>
      </c>
      <c r="R76" s="837">
        <v>1.6666666666666667</v>
      </c>
      <c r="S76" s="850">
        <v>116</v>
      </c>
    </row>
    <row r="77" spans="1:19" ht="14.4" customHeight="1" x14ac:dyDescent="0.3">
      <c r="A77" s="831" t="s">
        <v>4121</v>
      </c>
      <c r="B77" s="832" t="s">
        <v>4122</v>
      </c>
      <c r="C77" s="832" t="s">
        <v>595</v>
      </c>
      <c r="D77" s="832" t="s">
        <v>1399</v>
      </c>
      <c r="E77" s="832" t="s">
        <v>4118</v>
      </c>
      <c r="F77" s="832" t="s">
        <v>4180</v>
      </c>
      <c r="G77" s="832" t="s">
        <v>4181</v>
      </c>
      <c r="H77" s="849">
        <v>12</v>
      </c>
      <c r="I77" s="849">
        <v>1032</v>
      </c>
      <c r="J77" s="832">
        <v>1</v>
      </c>
      <c r="K77" s="832">
        <v>86</v>
      </c>
      <c r="L77" s="849">
        <v>12</v>
      </c>
      <c r="M77" s="849">
        <v>1032</v>
      </c>
      <c r="N77" s="832">
        <v>1</v>
      </c>
      <c r="O77" s="832">
        <v>86</v>
      </c>
      <c r="P77" s="849">
        <v>6</v>
      </c>
      <c r="Q77" s="849">
        <v>516</v>
      </c>
      <c r="R77" s="837">
        <v>0.5</v>
      </c>
      <c r="S77" s="850">
        <v>86</v>
      </c>
    </row>
    <row r="78" spans="1:19" ht="14.4" customHeight="1" x14ac:dyDescent="0.3">
      <c r="A78" s="831" t="s">
        <v>4121</v>
      </c>
      <c r="B78" s="832" t="s">
        <v>4122</v>
      </c>
      <c r="C78" s="832" t="s">
        <v>595</v>
      </c>
      <c r="D78" s="832" t="s">
        <v>1399</v>
      </c>
      <c r="E78" s="832" t="s">
        <v>4118</v>
      </c>
      <c r="F78" s="832" t="s">
        <v>4182</v>
      </c>
      <c r="G78" s="832" t="s">
        <v>4183</v>
      </c>
      <c r="H78" s="849">
        <v>3</v>
      </c>
      <c r="I78" s="849">
        <v>96</v>
      </c>
      <c r="J78" s="832"/>
      <c r="K78" s="832">
        <v>32</v>
      </c>
      <c r="L78" s="849"/>
      <c r="M78" s="849"/>
      <c r="N78" s="832"/>
      <c r="O78" s="832"/>
      <c r="P78" s="849"/>
      <c r="Q78" s="849"/>
      <c r="R78" s="837"/>
      <c r="S78" s="850"/>
    </row>
    <row r="79" spans="1:19" ht="14.4" customHeight="1" x14ac:dyDescent="0.3">
      <c r="A79" s="831" t="s">
        <v>4121</v>
      </c>
      <c r="B79" s="832" t="s">
        <v>4122</v>
      </c>
      <c r="C79" s="832" t="s">
        <v>595</v>
      </c>
      <c r="D79" s="832" t="s">
        <v>1399</v>
      </c>
      <c r="E79" s="832" t="s">
        <v>4118</v>
      </c>
      <c r="F79" s="832" t="s">
        <v>4186</v>
      </c>
      <c r="G79" s="832" t="s">
        <v>4187</v>
      </c>
      <c r="H79" s="849">
        <v>5</v>
      </c>
      <c r="I79" s="849">
        <v>1970</v>
      </c>
      <c r="J79" s="832">
        <v>0.99746835443037973</v>
      </c>
      <c r="K79" s="832">
        <v>394</v>
      </c>
      <c r="L79" s="849">
        <v>5</v>
      </c>
      <c r="M79" s="849">
        <v>1975</v>
      </c>
      <c r="N79" s="832">
        <v>1</v>
      </c>
      <c r="O79" s="832">
        <v>395</v>
      </c>
      <c r="P79" s="849">
        <v>1</v>
      </c>
      <c r="Q79" s="849">
        <v>496</v>
      </c>
      <c r="R79" s="837">
        <v>0.25113924050632913</v>
      </c>
      <c r="S79" s="850">
        <v>496</v>
      </c>
    </row>
    <row r="80" spans="1:19" ht="14.4" customHeight="1" x14ac:dyDescent="0.3">
      <c r="A80" s="831" t="s">
        <v>4121</v>
      </c>
      <c r="B80" s="832" t="s">
        <v>4122</v>
      </c>
      <c r="C80" s="832" t="s">
        <v>595</v>
      </c>
      <c r="D80" s="832" t="s">
        <v>1399</v>
      </c>
      <c r="E80" s="832" t="s">
        <v>4118</v>
      </c>
      <c r="F80" s="832" t="s">
        <v>4188</v>
      </c>
      <c r="G80" s="832" t="s">
        <v>4189</v>
      </c>
      <c r="H80" s="849">
        <v>1</v>
      </c>
      <c r="I80" s="849">
        <v>162</v>
      </c>
      <c r="J80" s="832">
        <v>1</v>
      </c>
      <c r="K80" s="832">
        <v>162</v>
      </c>
      <c r="L80" s="849">
        <v>1</v>
      </c>
      <c r="M80" s="849">
        <v>162</v>
      </c>
      <c r="N80" s="832">
        <v>1</v>
      </c>
      <c r="O80" s="832">
        <v>162</v>
      </c>
      <c r="P80" s="849">
        <v>1</v>
      </c>
      <c r="Q80" s="849">
        <v>158</v>
      </c>
      <c r="R80" s="837">
        <v>0.97530864197530864</v>
      </c>
      <c r="S80" s="850">
        <v>158</v>
      </c>
    </row>
    <row r="81" spans="1:19" ht="14.4" customHeight="1" x14ac:dyDescent="0.3">
      <c r="A81" s="831" t="s">
        <v>4121</v>
      </c>
      <c r="B81" s="832" t="s">
        <v>4122</v>
      </c>
      <c r="C81" s="832" t="s">
        <v>595</v>
      </c>
      <c r="D81" s="832" t="s">
        <v>1399</v>
      </c>
      <c r="E81" s="832" t="s">
        <v>4118</v>
      </c>
      <c r="F81" s="832" t="s">
        <v>4119</v>
      </c>
      <c r="G81" s="832" t="s">
        <v>4120</v>
      </c>
      <c r="H81" s="849">
        <v>5</v>
      </c>
      <c r="I81" s="849">
        <v>1255</v>
      </c>
      <c r="J81" s="832">
        <v>2.5</v>
      </c>
      <c r="K81" s="832">
        <v>251</v>
      </c>
      <c r="L81" s="849">
        <v>2</v>
      </c>
      <c r="M81" s="849">
        <v>502</v>
      </c>
      <c r="N81" s="832">
        <v>1</v>
      </c>
      <c r="O81" s="832">
        <v>251</v>
      </c>
      <c r="P81" s="849"/>
      <c r="Q81" s="849"/>
      <c r="R81" s="837"/>
      <c r="S81" s="850"/>
    </row>
    <row r="82" spans="1:19" ht="14.4" customHeight="1" x14ac:dyDescent="0.3">
      <c r="A82" s="831" t="s">
        <v>4121</v>
      </c>
      <c r="B82" s="832" t="s">
        <v>4122</v>
      </c>
      <c r="C82" s="832" t="s">
        <v>595</v>
      </c>
      <c r="D82" s="832" t="s">
        <v>1399</v>
      </c>
      <c r="E82" s="832" t="s">
        <v>4118</v>
      </c>
      <c r="F82" s="832" t="s">
        <v>4192</v>
      </c>
      <c r="G82" s="832" t="s">
        <v>4193</v>
      </c>
      <c r="H82" s="849">
        <v>1</v>
      </c>
      <c r="I82" s="849">
        <v>120</v>
      </c>
      <c r="J82" s="832">
        <v>1</v>
      </c>
      <c r="K82" s="832">
        <v>120</v>
      </c>
      <c r="L82" s="849">
        <v>1</v>
      </c>
      <c r="M82" s="849">
        <v>120</v>
      </c>
      <c r="N82" s="832">
        <v>1</v>
      </c>
      <c r="O82" s="832">
        <v>120</v>
      </c>
      <c r="P82" s="849"/>
      <c r="Q82" s="849"/>
      <c r="R82" s="837"/>
      <c r="S82" s="850"/>
    </row>
    <row r="83" spans="1:19" ht="14.4" customHeight="1" x14ac:dyDescent="0.3">
      <c r="A83" s="831" t="s">
        <v>4121</v>
      </c>
      <c r="B83" s="832" t="s">
        <v>4122</v>
      </c>
      <c r="C83" s="832" t="s">
        <v>595</v>
      </c>
      <c r="D83" s="832" t="s">
        <v>1399</v>
      </c>
      <c r="E83" s="832" t="s">
        <v>4118</v>
      </c>
      <c r="F83" s="832" t="s">
        <v>4194</v>
      </c>
      <c r="G83" s="832" t="s">
        <v>4195</v>
      </c>
      <c r="H83" s="849">
        <v>1</v>
      </c>
      <c r="I83" s="849">
        <v>721</v>
      </c>
      <c r="J83" s="832">
        <v>0.99861495844875348</v>
      </c>
      <c r="K83" s="832">
        <v>721</v>
      </c>
      <c r="L83" s="849">
        <v>1</v>
      </c>
      <c r="M83" s="849">
        <v>722</v>
      </c>
      <c r="N83" s="832">
        <v>1</v>
      </c>
      <c r="O83" s="832">
        <v>722</v>
      </c>
      <c r="P83" s="849"/>
      <c r="Q83" s="849"/>
      <c r="R83" s="837"/>
      <c r="S83" s="850"/>
    </row>
    <row r="84" spans="1:19" ht="14.4" customHeight="1" x14ac:dyDescent="0.3">
      <c r="A84" s="831" t="s">
        <v>4121</v>
      </c>
      <c r="B84" s="832" t="s">
        <v>4122</v>
      </c>
      <c r="C84" s="832" t="s">
        <v>595</v>
      </c>
      <c r="D84" s="832" t="s">
        <v>1399</v>
      </c>
      <c r="E84" s="832" t="s">
        <v>4118</v>
      </c>
      <c r="F84" s="832" t="s">
        <v>4196</v>
      </c>
      <c r="G84" s="832" t="s">
        <v>4197</v>
      </c>
      <c r="H84" s="849">
        <v>0</v>
      </c>
      <c r="I84" s="849">
        <v>0</v>
      </c>
      <c r="J84" s="832"/>
      <c r="K84" s="832"/>
      <c r="L84" s="849"/>
      <c r="M84" s="849"/>
      <c r="N84" s="832"/>
      <c r="O84" s="832"/>
      <c r="P84" s="849"/>
      <c r="Q84" s="849"/>
      <c r="R84" s="837"/>
      <c r="S84" s="850"/>
    </row>
    <row r="85" spans="1:19" ht="14.4" customHeight="1" x14ac:dyDescent="0.3">
      <c r="A85" s="831" t="s">
        <v>4121</v>
      </c>
      <c r="B85" s="832" t="s">
        <v>4122</v>
      </c>
      <c r="C85" s="832" t="s">
        <v>595</v>
      </c>
      <c r="D85" s="832" t="s">
        <v>1399</v>
      </c>
      <c r="E85" s="832" t="s">
        <v>4118</v>
      </c>
      <c r="F85" s="832" t="s">
        <v>4200</v>
      </c>
      <c r="G85" s="832" t="s">
        <v>4201</v>
      </c>
      <c r="H85" s="849">
        <v>1</v>
      </c>
      <c r="I85" s="849">
        <v>183</v>
      </c>
      <c r="J85" s="832">
        <v>1</v>
      </c>
      <c r="K85" s="832">
        <v>183</v>
      </c>
      <c r="L85" s="849">
        <v>1</v>
      </c>
      <c r="M85" s="849">
        <v>183</v>
      </c>
      <c r="N85" s="832">
        <v>1</v>
      </c>
      <c r="O85" s="832">
        <v>183</v>
      </c>
      <c r="P85" s="849"/>
      <c r="Q85" s="849"/>
      <c r="R85" s="837"/>
      <c r="S85" s="850"/>
    </row>
    <row r="86" spans="1:19" ht="14.4" customHeight="1" x14ac:dyDescent="0.3">
      <c r="A86" s="831" t="s">
        <v>4121</v>
      </c>
      <c r="B86" s="832" t="s">
        <v>4122</v>
      </c>
      <c r="C86" s="832" t="s">
        <v>595</v>
      </c>
      <c r="D86" s="832" t="s">
        <v>1399</v>
      </c>
      <c r="E86" s="832" t="s">
        <v>4118</v>
      </c>
      <c r="F86" s="832" t="s">
        <v>4204</v>
      </c>
      <c r="G86" s="832" t="s">
        <v>4205</v>
      </c>
      <c r="H86" s="849"/>
      <c r="I86" s="849"/>
      <c r="J86" s="832"/>
      <c r="K86" s="832"/>
      <c r="L86" s="849"/>
      <c r="M86" s="849"/>
      <c r="N86" s="832"/>
      <c r="O86" s="832"/>
      <c r="P86" s="849">
        <v>1</v>
      </c>
      <c r="Q86" s="849">
        <v>353</v>
      </c>
      <c r="R86" s="837"/>
      <c r="S86" s="850">
        <v>353</v>
      </c>
    </row>
    <row r="87" spans="1:19" ht="14.4" customHeight="1" x14ac:dyDescent="0.3">
      <c r="A87" s="831" t="s">
        <v>4121</v>
      </c>
      <c r="B87" s="832" t="s">
        <v>4122</v>
      </c>
      <c r="C87" s="832" t="s">
        <v>595</v>
      </c>
      <c r="D87" s="832" t="s">
        <v>1399</v>
      </c>
      <c r="E87" s="832" t="s">
        <v>4118</v>
      </c>
      <c r="F87" s="832" t="s">
        <v>4206</v>
      </c>
      <c r="G87" s="832" t="s">
        <v>4207</v>
      </c>
      <c r="H87" s="849">
        <v>2</v>
      </c>
      <c r="I87" s="849">
        <v>1000</v>
      </c>
      <c r="J87" s="832"/>
      <c r="K87" s="832">
        <v>500</v>
      </c>
      <c r="L87" s="849"/>
      <c r="M87" s="849"/>
      <c r="N87" s="832"/>
      <c r="O87" s="832"/>
      <c r="P87" s="849"/>
      <c r="Q87" s="849"/>
      <c r="R87" s="837"/>
      <c r="S87" s="850"/>
    </row>
    <row r="88" spans="1:19" ht="14.4" customHeight="1" x14ac:dyDescent="0.3">
      <c r="A88" s="831" t="s">
        <v>4121</v>
      </c>
      <c r="B88" s="832" t="s">
        <v>4122</v>
      </c>
      <c r="C88" s="832" t="s">
        <v>595</v>
      </c>
      <c r="D88" s="832" t="s">
        <v>1399</v>
      </c>
      <c r="E88" s="832" t="s">
        <v>4118</v>
      </c>
      <c r="F88" s="832" t="s">
        <v>4210</v>
      </c>
      <c r="G88" s="832" t="s">
        <v>4211</v>
      </c>
      <c r="H88" s="849">
        <v>26</v>
      </c>
      <c r="I88" s="849">
        <v>2990</v>
      </c>
      <c r="J88" s="832">
        <v>0.9285714285714286</v>
      </c>
      <c r="K88" s="832">
        <v>115</v>
      </c>
      <c r="L88" s="849">
        <v>28</v>
      </c>
      <c r="M88" s="849">
        <v>3220</v>
      </c>
      <c r="N88" s="832">
        <v>1</v>
      </c>
      <c r="O88" s="832">
        <v>115</v>
      </c>
      <c r="P88" s="849">
        <v>17</v>
      </c>
      <c r="Q88" s="849">
        <v>2465</v>
      </c>
      <c r="R88" s="837">
        <v>0.76552795031055898</v>
      </c>
      <c r="S88" s="850">
        <v>145</v>
      </c>
    </row>
    <row r="89" spans="1:19" ht="14.4" customHeight="1" x14ac:dyDescent="0.3">
      <c r="A89" s="831" t="s">
        <v>4121</v>
      </c>
      <c r="B89" s="832" t="s">
        <v>4122</v>
      </c>
      <c r="C89" s="832" t="s">
        <v>595</v>
      </c>
      <c r="D89" s="832" t="s">
        <v>1399</v>
      </c>
      <c r="E89" s="832" t="s">
        <v>4118</v>
      </c>
      <c r="F89" s="832" t="s">
        <v>4212</v>
      </c>
      <c r="G89" s="832" t="s">
        <v>4213</v>
      </c>
      <c r="H89" s="849">
        <v>2</v>
      </c>
      <c r="I89" s="849">
        <v>240</v>
      </c>
      <c r="J89" s="832"/>
      <c r="K89" s="832">
        <v>120</v>
      </c>
      <c r="L89" s="849"/>
      <c r="M89" s="849"/>
      <c r="N89" s="832"/>
      <c r="O89" s="832"/>
      <c r="P89" s="849"/>
      <c r="Q89" s="849"/>
      <c r="R89" s="837"/>
      <c r="S89" s="850"/>
    </row>
    <row r="90" spans="1:19" ht="14.4" customHeight="1" x14ac:dyDescent="0.3">
      <c r="A90" s="831" t="s">
        <v>4121</v>
      </c>
      <c r="B90" s="832" t="s">
        <v>4122</v>
      </c>
      <c r="C90" s="832" t="s">
        <v>595</v>
      </c>
      <c r="D90" s="832" t="s">
        <v>1399</v>
      </c>
      <c r="E90" s="832" t="s">
        <v>4118</v>
      </c>
      <c r="F90" s="832" t="s">
        <v>4220</v>
      </c>
      <c r="G90" s="832" t="s">
        <v>4221</v>
      </c>
      <c r="H90" s="849">
        <v>9</v>
      </c>
      <c r="I90" s="849">
        <v>2043</v>
      </c>
      <c r="J90" s="832">
        <v>1.5</v>
      </c>
      <c r="K90" s="832">
        <v>227</v>
      </c>
      <c r="L90" s="849">
        <v>6</v>
      </c>
      <c r="M90" s="849">
        <v>1362</v>
      </c>
      <c r="N90" s="832">
        <v>1</v>
      </c>
      <c r="O90" s="832">
        <v>227</v>
      </c>
      <c r="P90" s="849">
        <v>7</v>
      </c>
      <c r="Q90" s="849">
        <v>1155</v>
      </c>
      <c r="R90" s="837">
        <v>0.84801762114537449</v>
      </c>
      <c r="S90" s="850">
        <v>165</v>
      </c>
    </row>
    <row r="91" spans="1:19" ht="14.4" customHeight="1" x14ac:dyDescent="0.3">
      <c r="A91" s="831" t="s">
        <v>4121</v>
      </c>
      <c r="B91" s="832" t="s">
        <v>4122</v>
      </c>
      <c r="C91" s="832" t="s">
        <v>595</v>
      </c>
      <c r="D91" s="832" t="s">
        <v>1399</v>
      </c>
      <c r="E91" s="832" t="s">
        <v>4118</v>
      </c>
      <c r="F91" s="832" t="s">
        <v>4226</v>
      </c>
      <c r="G91" s="832" t="s">
        <v>4227</v>
      </c>
      <c r="H91" s="849">
        <v>1</v>
      </c>
      <c r="I91" s="849">
        <v>399</v>
      </c>
      <c r="J91" s="832">
        <v>0.99750000000000005</v>
      </c>
      <c r="K91" s="832">
        <v>399</v>
      </c>
      <c r="L91" s="849">
        <v>1</v>
      </c>
      <c r="M91" s="849">
        <v>400</v>
      </c>
      <c r="N91" s="832">
        <v>1</v>
      </c>
      <c r="O91" s="832">
        <v>400</v>
      </c>
      <c r="P91" s="849"/>
      <c r="Q91" s="849"/>
      <c r="R91" s="837"/>
      <c r="S91" s="850"/>
    </row>
    <row r="92" spans="1:19" ht="14.4" customHeight="1" x14ac:dyDescent="0.3">
      <c r="A92" s="831" t="s">
        <v>4121</v>
      </c>
      <c r="B92" s="832" t="s">
        <v>4122</v>
      </c>
      <c r="C92" s="832" t="s">
        <v>595</v>
      </c>
      <c r="D92" s="832" t="s">
        <v>1399</v>
      </c>
      <c r="E92" s="832" t="s">
        <v>4118</v>
      </c>
      <c r="F92" s="832" t="s">
        <v>4228</v>
      </c>
      <c r="G92" s="832" t="s">
        <v>4229</v>
      </c>
      <c r="H92" s="849">
        <v>1</v>
      </c>
      <c r="I92" s="849">
        <v>1033</v>
      </c>
      <c r="J92" s="832"/>
      <c r="K92" s="832">
        <v>1033</v>
      </c>
      <c r="L92" s="849"/>
      <c r="M92" s="849"/>
      <c r="N92" s="832"/>
      <c r="O92" s="832"/>
      <c r="P92" s="849"/>
      <c r="Q92" s="849"/>
      <c r="R92" s="837"/>
      <c r="S92" s="850"/>
    </row>
    <row r="93" spans="1:19" ht="14.4" customHeight="1" x14ac:dyDescent="0.3">
      <c r="A93" s="831" t="s">
        <v>4121</v>
      </c>
      <c r="B93" s="832" t="s">
        <v>4122</v>
      </c>
      <c r="C93" s="832" t="s">
        <v>595</v>
      </c>
      <c r="D93" s="832" t="s">
        <v>1399</v>
      </c>
      <c r="E93" s="832" t="s">
        <v>4118</v>
      </c>
      <c r="F93" s="832" t="s">
        <v>4232</v>
      </c>
      <c r="G93" s="832" t="s">
        <v>4233</v>
      </c>
      <c r="H93" s="849"/>
      <c r="I93" s="849"/>
      <c r="J93" s="832"/>
      <c r="K93" s="832"/>
      <c r="L93" s="849">
        <v>1</v>
      </c>
      <c r="M93" s="849">
        <v>1111</v>
      </c>
      <c r="N93" s="832">
        <v>1</v>
      </c>
      <c r="O93" s="832">
        <v>1111</v>
      </c>
      <c r="P93" s="849"/>
      <c r="Q93" s="849"/>
      <c r="R93" s="837"/>
      <c r="S93" s="850"/>
    </row>
    <row r="94" spans="1:19" ht="14.4" customHeight="1" x14ac:dyDescent="0.3">
      <c r="A94" s="831" t="s">
        <v>4121</v>
      </c>
      <c r="B94" s="832" t="s">
        <v>4122</v>
      </c>
      <c r="C94" s="832" t="s">
        <v>595</v>
      </c>
      <c r="D94" s="832" t="s">
        <v>1400</v>
      </c>
      <c r="E94" s="832" t="s">
        <v>4123</v>
      </c>
      <c r="F94" s="832" t="s">
        <v>4124</v>
      </c>
      <c r="G94" s="832" t="s">
        <v>4125</v>
      </c>
      <c r="H94" s="849">
        <v>0.8</v>
      </c>
      <c r="I94" s="849">
        <v>120.8</v>
      </c>
      <c r="J94" s="832">
        <v>0.8886927094828222</v>
      </c>
      <c r="K94" s="832">
        <v>151</v>
      </c>
      <c r="L94" s="849">
        <v>0.89999999999999991</v>
      </c>
      <c r="M94" s="849">
        <v>135.92999999999998</v>
      </c>
      <c r="N94" s="832">
        <v>1</v>
      </c>
      <c r="O94" s="832">
        <v>151.03333333333333</v>
      </c>
      <c r="P94" s="849">
        <v>0.90000000000000013</v>
      </c>
      <c r="Q94" s="849">
        <v>62.730000000000004</v>
      </c>
      <c r="R94" s="837">
        <v>0.46148753034650197</v>
      </c>
      <c r="S94" s="850">
        <v>69.699999999999989</v>
      </c>
    </row>
    <row r="95" spans="1:19" ht="14.4" customHeight="1" x14ac:dyDescent="0.3">
      <c r="A95" s="831" t="s">
        <v>4121</v>
      </c>
      <c r="B95" s="832" t="s">
        <v>4122</v>
      </c>
      <c r="C95" s="832" t="s">
        <v>595</v>
      </c>
      <c r="D95" s="832" t="s">
        <v>1400</v>
      </c>
      <c r="E95" s="832" t="s">
        <v>4118</v>
      </c>
      <c r="F95" s="832" t="s">
        <v>4132</v>
      </c>
      <c r="G95" s="832" t="s">
        <v>4133</v>
      </c>
      <c r="H95" s="849">
        <v>6</v>
      </c>
      <c r="I95" s="849">
        <v>498</v>
      </c>
      <c r="J95" s="832">
        <v>1</v>
      </c>
      <c r="K95" s="832">
        <v>83</v>
      </c>
      <c r="L95" s="849">
        <v>6</v>
      </c>
      <c r="M95" s="849">
        <v>498</v>
      </c>
      <c r="N95" s="832">
        <v>1</v>
      </c>
      <c r="O95" s="832">
        <v>83</v>
      </c>
      <c r="P95" s="849">
        <v>1</v>
      </c>
      <c r="Q95" s="849">
        <v>83</v>
      </c>
      <c r="R95" s="837">
        <v>0.16666666666666666</v>
      </c>
      <c r="S95" s="850">
        <v>83</v>
      </c>
    </row>
    <row r="96" spans="1:19" ht="14.4" customHeight="1" x14ac:dyDescent="0.3">
      <c r="A96" s="831" t="s">
        <v>4121</v>
      </c>
      <c r="B96" s="832" t="s">
        <v>4122</v>
      </c>
      <c r="C96" s="832" t="s">
        <v>595</v>
      </c>
      <c r="D96" s="832" t="s">
        <v>1400</v>
      </c>
      <c r="E96" s="832" t="s">
        <v>4118</v>
      </c>
      <c r="F96" s="832" t="s">
        <v>4136</v>
      </c>
      <c r="G96" s="832" t="s">
        <v>4137</v>
      </c>
      <c r="H96" s="849">
        <v>2</v>
      </c>
      <c r="I96" s="849">
        <v>74</v>
      </c>
      <c r="J96" s="832">
        <v>0.5</v>
      </c>
      <c r="K96" s="832">
        <v>37</v>
      </c>
      <c r="L96" s="849">
        <v>4</v>
      </c>
      <c r="M96" s="849">
        <v>148</v>
      </c>
      <c r="N96" s="832">
        <v>1</v>
      </c>
      <c r="O96" s="832">
        <v>37</v>
      </c>
      <c r="P96" s="849"/>
      <c r="Q96" s="849"/>
      <c r="R96" s="837"/>
      <c r="S96" s="850"/>
    </row>
    <row r="97" spans="1:19" ht="14.4" customHeight="1" x14ac:dyDescent="0.3">
      <c r="A97" s="831" t="s">
        <v>4121</v>
      </c>
      <c r="B97" s="832" t="s">
        <v>4122</v>
      </c>
      <c r="C97" s="832" t="s">
        <v>595</v>
      </c>
      <c r="D97" s="832" t="s">
        <v>1400</v>
      </c>
      <c r="E97" s="832" t="s">
        <v>4118</v>
      </c>
      <c r="F97" s="832" t="s">
        <v>4152</v>
      </c>
      <c r="G97" s="832" t="s">
        <v>4153</v>
      </c>
      <c r="H97" s="849">
        <v>251</v>
      </c>
      <c r="I97" s="849">
        <v>31626</v>
      </c>
      <c r="J97" s="832">
        <v>1.1357466063348416</v>
      </c>
      <c r="K97" s="832">
        <v>126</v>
      </c>
      <c r="L97" s="849">
        <v>221</v>
      </c>
      <c r="M97" s="849">
        <v>27846</v>
      </c>
      <c r="N97" s="832">
        <v>1</v>
      </c>
      <c r="O97" s="832">
        <v>126</v>
      </c>
      <c r="P97" s="849">
        <v>255</v>
      </c>
      <c r="Q97" s="849">
        <v>32385</v>
      </c>
      <c r="R97" s="837">
        <v>1.1630036630036631</v>
      </c>
      <c r="S97" s="850">
        <v>127</v>
      </c>
    </row>
    <row r="98" spans="1:19" ht="14.4" customHeight="1" x14ac:dyDescent="0.3">
      <c r="A98" s="831" t="s">
        <v>4121</v>
      </c>
      <c r="B98" s="832" t="s">
        <v>4122</v>
      </c>
      <c r="C98" s="832" t="s">
        <v>595</v>
      </c>
      <c r="D98" s="832" t="s">
        <v>1400</v>
      </c>
      <c r="E98" s="832" t="s">
        <v>4118</v>
      </c>
      <c r="F98" s="832" t="s">
        <v>4162</v>
      </c>
      <c r="G98" s="832" t="s">
        <v>4163</v>
      </c>
      <c r="H98" s="849">
        <v>1</v>
      </c>
      <c r="I98" s="849">
        <v>1273</v>
      </c>
      <c r="J98" s="832"/>
      <c r="K98" s="832">
        <v>1273</v>
      </c>
      <c r="L98" s="849"/>
      <c r="M98" s="849"/>
      <c r="N98" s="832"/>
      <c r="O98" s="832"/>
      <c r="P98" s="849"/>
      <c r="Q98" s="849"/>
      <c r="R98" s="837"/>
      <c r="S98" s="850"/>
    </row>
    <row r="99" spans="1:19" ht="14.4" customHeight="1" x14ac:dyDescent="0.3">
      <c r="A99" s="831" t="s">
        <v>4121</v>
      </c>
      <c r="B99" s="832" t="s">
        <v>4122</v>
      </c>
      <c r="C99" s="832" t="s">
        <v>595</v>
      </c>
      <c r="D99" s="832" t="s">
        <v>1400</v>
      </c>
      <c r="E99" s="832" t="s">
        <v>4118</v>
      </c>
      <c r="F99" s="832" t="s">
        <v>4164</v>
      </c>
      <c r="G99" s="832" t="s">
        <v>4165</v>
      </c>
      <c r="H99" s="849">
        <v>7</v>
      </c>
      <c r="I99" s="849">
        <v>11739</v>
      </c>
      <c r="J99" s="832">
        <v>2.331942789034565</v>
      </c>
      <c r="K99" s="832">
        <v>1677</v>
      </c>
      <c r="L99" s="849">
        <v>3</v>
      </c>
      <c r="M99" s="849">
        <v>5034</v>
      </c>
      <c r="N99" s="832">
        <v>1</v>
      </c>
      <c r="O99" s="832">
        <v>1678</v>
      </c>
      <c r="P99" s="849">
        <v>5</v>
      </c>
      <c r="Q99" s="849">
        <v>8400</v>
      </c>
      <c r="R99" s="837">
        <v>1.6686531585220501</v>
      </c>
      <c r="S99" s="850">
        <v>1680</v>
      </c>
    </row>
    <row r="100" spans="1:19" ht="14.4" customHeight="1" x14ac:dyDescent="0.3">
      <c r="A100" s="831" t="s">
        <v>4121</v>
      </c>
      <c r="B100" s="832" t="s">
        <v>4122</v>
      </c>
      <c r="C100" s="832" t="s">
        <v>595</v>
      </c>
      <c r="D100" s="832" t="s">
        <v>1400</v>
      </c>
      <c r="E100" s="832" t="s">
        <v>4118</v>
      </c>
      <c r="F100" s="832" t="s">
        <v>4166</v>
      </c>
      <c r="G100" s="832" t="s">
        <v>4167</v>
      </c>
      <c r="H100" s="849"/>
      <c r="I100" s="849"/>
      <c r="J100" s="832"/>
      <c r="K100" s="832"/>
      <c r="L100" s="849">
        <v>1</v>
      </c>
      <c r="M100" s="849">
        <v>1310</v>
      </c>
      <c r="N100" s="832">
        <v>1</v>
      </c>
      <c r="O100" s="832">
        <v>1310</v>
      </c>
      <c r="P100" s="849">
        <v>1</v>
      </c>
      <c r="Q100" s="849">
        <v>1313</v>
      </c>
      <c r="R100" s="837">
        <v>1.002290076335878</v>
      </c>
      <c r="S100" s="850">
        <v>1313</v>
      </c>
    </row>
    <row r="101" spans="1:19" ht="14.4" customHeight="1" x14ac:dyDescent="0.3">
      <c r="A101" s="831" t="s">
        <v>4121</v>
      </c>
      <c r="B101" s="832" t="s">
        <v>4122</v>
      </c>
      <c r="C101" s="832" t="s">
        <v>595</v>
      </c>
      <c r="D101" s="832" t="s">
        <v>1400</v>
      </c>
      <c r="E101" s="832" t="s">
        <v>4118</v>
      </c>
      <c r="F101" s="832" t="s">
        <v>4174</v>
      </c>
      <c r="G101" s="832" t="s">
        <v>4175</v>
      </c>
      <c r="H101" s="849">
        <v>148</v>
      </c>
      <c r="I101" s="849">
        <v>4933.2599999999984</v>
      </c>
      <c r="J101" s="832">
        <v>0.55223636664860676</v>
      </c>
      <c r="K101" s="832">
        <v>33.332837837837829</v>
      </c>
      <c r="L101" s="849">
        <v>268</v>
      </c>
      <c r="M101" s="849">
        <v>8933.239999999998</v>
      </c>
      <c r="N101" s="832">
        <v>1</v>
      </c>
      <c r="O101" s="832">
        <v>33.332985074626855</v>
      </c>
      <c r="P101" s="849">
        <v>301</v>
      </c>
      <c r="Q101" s="849">
        <v>10033.269999999999</v>
      </c>
      <c r="R101" s="837">
        <v>1.1231389730937489</v>
      </c>
      <c r="S101" s="850">
        <v>33.333122923588036</v>
      </c>
    </row>
    <row r="102" spans="1:19" ht="14.4" customHeight="1" x14ac:dyDescent="0.3">
      <c r="A102" s="831" t="s">
        <v>4121</v>
      </c>
      <c r="B102" s="832" t="s">
        <v>4122</v>
      </c>
      <c r="C102" s="832" t="s">
        <v>595</v>
      </c>
      <c r="D102" s="832" t="s">
        <v>1400</v>
      </c>
      <c r="E102" s="832" t="s">
        <v>4118</v>
      </c>
      <c r="F102" s="832" t="s">
        <v>4180</v>
      </c>
      <c r="G102" s="832" t="s">
        <v>4181</v>
      </c>
      <c r="H102" s="849">
        <v>8</v>
      </c>
      <c r="I102" s="849">
        <v>688</v>
      </c>
      <c r="J102" s="832">
        <v>1.3333333333333333</v>
      </c>
      <c r="K102" s="832">
        <v>86</v>
      </c>
      <c r="L102" s="849">
        <v>6</v>
      </c>
      <c r="M102" s="849">
        <v>516</v>
      </c>
      <c r="N102" s="832">
        <v>1</v>
      </c>
      <c r="O102" s="832">
        <v>86</v>
      </c>
      <c r="P102" s="849">
        <v>7</v>
      </c>
      <c r="Q102" s="849">
        <v>602</v>
      </c>
      <c r="R102" s="837">
        <v>1.1666666666666667</v>
      </c>
      <c r="S102" s="850">
        <v>86</v>
      </c>
    </row>
    <row r="103" spans="1:19" ht="14.4" customHeight="1" x14ac:dyDescent="0.3">
      <c r="A103" s="831" t="s">
        <v>4121</v>
      </c>
      <c r="B103" s="832" t="s">
        <v>4122</v>
      </c>
      <c r="C103" s="832" t="s">
        <v>595</v>
      </c>
      <c r="D103" s="832" t="s">
        <v>1400</v>
      </c>
      <c r="E103" s="832" t="s">
        <v>4118</v>
      </c>
      <c r="F103" s="832" t="s">
        <v>4182</v>
      </c>
      <c r="G103" s="832" t="s">
        <v>4183</v>
      </c>
      <c r="H103" s="849"/>
      <c r="I103" s="849"/>
      <c r="J103" s="832"/>
      <c r="K103" s="832"/>
      <c r="L103" s="849">
        <v>3</v>
      </c>
      <c r="M103" s="849">
        <v>96</v>
      </c>
      <c r="N103" s="832">
        <v>1</v>
      </c>
      <c r="O103" s="832">
        <v>32</v>
      </c>
      <c r="P103" s="849">
        <v>2</v>
      </c>
      <c r="Q103" s="849">
        <v>64</v>
      </c>
      <c r="R103" s="837">
        <v>0.66666666666666663</v>
      </c>
      <c r="S103" s="850">
        <v>32</v>
      </c>
    </row>
    <row r="104" spans="1:19" ht="14.4" customHeight="1" x14ac:dyDescent="0.3">
      <c r="A104" s="831" t="s">
        <v>4121</v>
      </c>
      <c r="B104" s="832" t="s">
        <v>4122</v>
      </c>
      <c r="C104" s="832" t="s">
        <v>595</v>
      </c>
      <c r="D104" s="832" t="s">
        <v>1400</v>
      </c>
      <c r="E104" s="832" t="s">
        <v>4118</v>
      </c>
      <c r="F104" s="832" t="s">
        <v>4119</v>
      </c>
      <c r="G104" s="832" t="s">
        <v>4120</v>
      </c>
      <c r="H104" s="849">
        <v>87</v>
      </c>
      <c r="I104" s="849">
        <v>21837</v>
      </c>
      <c r="J104" s="832">
        <v>0.92553191489361697</v>
      </c>
      <c r="K104" s="832">
        <v>251</v>
      </c>
      <c r="L104" s="849">
        <v>94</v>
      </c>
      <c r="M104" s="849">
        <v>23594</v>
      </c>
      <c r="N104" s="832">
        <v>1</v>
      </c>
      <c r="O104" s="832">
        <v>251</v>
      </c>
      <c r="P104" s="849">
        <v>79</v>
      </c>
      <c r="Q104" s="849">
        <v>19908</v>
      </c>
      <c r="R104" s="837">
        <v>0.84377384080698481</v>
      </c>
      <c r="S104" s="850">
        <v>252</v>
      </c>
    </row>
    <row r="105" spans="1:19" ht="14.4" customHeight="1" x14ac:dyDescent="0.3">
      <c r="A105" s="831" t="s">
        <v>4121</v>
      </c>
      <c r="B105" s="832" t="s">
        <v>4122</v>
      </c>
      <c r="C105" s="832" t="s">
        <v>595</v>
      </c>
      <c r="D105" s="832" t="s">
        <v>1400</v>
      </c>
      <c r="E105" s="832" t="s">
        <v>4118</v>
      </c>
      <c r="F105" s="832" t="s">
        <v>4200</v>
      </c>
      <c r="G105" s="832" t="s">
        <v>4201</v>
      </c>
      <c r="H105" s="849"/>
      <c r="I105" s="849"/>
      <c r="J105" s="832"/>
      <c r="K105" s="832"/>
      <c r="L105" s="849">
        <v>1</v>
      </c>
      <c r="M105" s="849">
        <v>183</v>
      </c>
      <c r="N105" s="832">
        <v>1</v>
      </c>
      <c r="O105" s="832">
        <v>183</v>
      </c>
      <c r="P105" s="849">
        <v>1</v>
      </c>
      <c r="Q105" s="849">
        <v>375</v>
      </c>
      <c r="R105" s="837">
        <v>2.0491803278688523</v>
      </c>
      <c r="S105" s="850">
        <v>375</v>
      </c>
    </row>
    <row r="106" spans="1:19" ht="14.4" customHeight="1" x14ac:dyDescent="0.3">
      <c r="A106" s="831" t="s">
        <v>4121</v>
      </c>
      <c r="B106" s="832" t="s">
        <v>4122</v>
      </c>
      <c r="C106" s="832" t="s">
        <v>595</v>
      </c>
      <c r="D106" s="832" t="s">
        <v>1400</v>
      </c>
      <c r="E106" s="832" t="s">
        <v>4118</v>
      </c>
      <c r="F106" s="832" t="s">
        <v>4206</v>
      </c>
      <c r="G106" s="832" t="s">
        <v>4207</v>
      </c>
      <c r="H106" s="849"/>
      <c r="I106" s="849"/>
      <c r="J106" s="832"/>
      <c r="K106" s="832"/>
      <c r="L106" s="849">
        <v>1</v>
      </c>
      <c r="M106" s="849">
        <v>500</v>
      </c>
      <c r="N106" s="832">
        <v>1</v>
      </c>
      <c r="O106" s="832">
        <v>500</v>
      </c>
      <c r="P106" s="849"/>
      <c r="Q106" s="849"/>
      <c r="R106" s="837"/>
      <c r="S106" s="850"/>
    </row>
    <row r="107" spans="1:19" ht="14.4" customHeight="1" x14ac:dyDescent="0.3">
      <c r="A107" s="831" t="s">
        <v>4121</v>
      </c>
      <c r="B107" s="832" t="s">
        <v>4122</v>
      </c>
      <c r="C107" s="832" t="s">
        <v>595</v>
      </c>
      <c r="D107" s="832" t="s">
        <v>1401</v>
      </c>
      <c r="E107" s="832" t="s">
        <v>4123</v>
      </c>
      <c r="F107" s="832" t="s">
        <v>4124</v>
      </c>
      <c r="G107" s="832" t="s">
        <v>4125</v>
      </c>
      <c r="H107" s="849"/>
      <c r="I107" s="849"/>
      <c r="J107" s="832"/>
      <c r="K107" s="832"/>
      <c r="L107" s="849"/>
      <c r="M107" s="849"/>
      <c r="N107" s="832"/>
      <c r="O107" s="832"/>
      <c r="P107" s="849">
        <v>0.2</v>
      </c>
      <c r="Q107" s="849">
        <v>13.94</v>
      </c>
      <c r="R107" s="837"/>
      <c r="S107" s="850">
        <v>69.699999999999989</v>
      </c>
    </row>
    <row r="108" spans="1:19" ht="14.4" customHeight="1" x14ac:dyDescent="0.3">
      <c r="A108" s="831" t="s">
        <v>4121</v>
      </c>
      <c r="B108" s="832" t="s">
        <v>4122</v>
      </c>
      <c r="C108" s="832" t="s">
        <v>595</v>
      </c>
      <c r="D108" s="832" t="s">
        <v>1401</v>
      </c>
      <c r="E108" s="832" t="s">
        <v>4118</v>
      </c>
      <c r="F108" s="832" t="s">
        <v>4152</v>
      </c>
      <c r="G108" s="832" t="s">
        <v>4153</v>
      </c>
      <c r="H108" s="849"/>
      <c r="I108" s="849"/>
      <c r="J108" s="832"/>
      <c r="K108" s="832"/>
      <c r="L108" s="849"/>
      <c r="M108" s="849"/>
      <c r="N108" s="832"/>
      <c r="O108" s="832"/>
      <c r="P108" s="849">
        <v>5</v>
      </c>
      <c r="Q108" s="849">
        <v>635</v>
      </c>
      <c r="R108" s="837"/>
      <c r="S108" s="850">
        <v>127</v>
      </c>
    </row>
    <row r="109" spans="1:19" ht="14.4" customHeight="1" x14ac:dyDescent="0.3">
      <c r="A109" s="831" t="s">
        <v>4121</v>
      </c>
      <c r="B109" s="832" t="s">
        <v>4122</v>
      </c>
      <c r="C109" s="832" t="s">
        <v>595</v>
      </c>
      <c r="D109" s="832" t="s">
        <v>1401</v>
      </c>
      <c r="E109" s="832" t="s">
        <v>4118</v>
      </c>
      <c r="F109" s="832" t="s">
        <v>4170</v>
      </c>
      <c r="G109" s="832" t="s">
        <v>4171</v>
      </c>
      <c r="H109" s="849"/>
      <c r="I109" s="849"/>
      <c r="J109" s="832"/>
      <c r="K109" s="832"/>
      <c r="L109" s="849"/>
      <c r="M109" s="849"/>
      <c r="N109" s="832"/>
      <c r="O109" s="832"/>
      <c r="P109" s="849">
        <v>1</v>
      </c>
      <c r="Q109" s="849">
        <v>989</v>
      </c>
      <c r="R109" s="837"/>
      <c r="S109" s="850">
        <v>989</v>
      </c>
    </row>
    <row r="110" spans="1:19" ht="14.4" customHeight="1" x14ac:dyDescent="0.3">
      <c r="A110" s="831" t="s">
        <v>4121</v>
      </c>
      <c r="B110" s="832" t="s">
        <v>4122</v>
      </c>
      <c r="C110" s="832" t="s">
        <v>595</v>
      </c>
      <c r="D110" s="832" t="s">
        <v>1401</v>
      </c>
      <c r="E110" s="832" t="s">
        <v>4118</v>
      </c>
      <c r="F110" s="832" t="s">
        <v>4172</v>
      </c>
      <c r="G110" s="832" t="s">
        <v>4173</v>
      </c>
      <c r="H110" s="849"/>
      <c r="I110" s="849"/>
      <c r="J110" s="832"/>
      <c r="K110" s="832"/>
      <c r="L110" s="849"/>
      <c r="M110" s="849"/>
      <c r="N110" s="832"/>
      <c r="O110" s="832"/>
      <c r="P110" s="849">
        <v>2</v>
      </c>
      <c r="Q110" s="849">
        <v>328</v>
      </c>
      <c r="R110" s="837"/>
      <c r="S110" s="850">
        <v>164</v>
      </c>
    </row>
    <row r="111" spans="1:19" ht="14.4" customHeight="1" x14ac:dyDescent="0.3">
      <c r="A111" s="831" t="s">
        <v>4121</v>
      </c>
      <c r="B111" s="832" t="s">
        <v>4122</v>
      </c>
      <c r="C111" s="832" t="s">
        <v>595</v>
      </c>
      <c r="D111" s="832" t="s">
        <v>1401</v>
      </c>
      <c r="E111" s="832" t="s">
        <v>4118</v>
      </c>
      <c r="F111" s="832" t="s">
        <v>4174</v>
      </c>
      <c r="G111" s="832" t="s">
        <v>4175</v>
      </c>
      <c r="H111" s="849"/>
      <c r="I111" s="849"/>
      <c r="J111" s="832"/>
      <c r="K111" s="832"/>
      <c r="L111" s="849"/>
      <c r="M111" s="849"/>
      <c r="N111" s="832"/>
      <c r="O111" s="832"/>
      <c r="P111" s="849">
        <v>5</v>
      </c>
      <c r="Q111" s="849">
        <v>166.67000000000002</v>
      </c>
      <c r="R111" s="837"/>
      <c r="S111" s="850">
        <v>33.334000000000003</v>
      </c>
    </row>
    <row r="112" spans="1:19" ht="14.4" customHeight="1" x14ac:dyDescent="0.3">
      <c r="A112" s="831" t="s">
        <v>4121</v>
      </c>
      <c r="B112" s="832" t="s">
        <v>4122</v>
      </c>
      <c r="C112" s="832" t="s">
        <v>595</v>
      </c>
      <c r="D112" s="832" t="s">
        <v>1401</v>
      </c>
      <c r="E112" s="832" t="s">
        <v>4118</v>
      </c>
      <c r="F112" s="832" t="s">
        <v>4180</v>
      </c>
      <c r="G112" s="832" t="s">
        <v>4181</v>
      </c>
      <c r="H112" s="849"/>
      <c r="I112" s="849"/>
      <c r="J112" s="832"/>
      <c r="K112" s="832"/>
      <c r="L112" s="849"/>
      <c r="M112" s="849"/>
      <c r="N112" s="832"/>
      <c r="O112" s="832"/>
      <c r="P112" s="849">
        <v>3</v>
      </c>
      <c r="Q112" s="849">
        <v>258</v>
      </c>
      <c r="R112" s="837"/>
      <c r="S112" s="850">
        <v>86</v>
      </c>
    </row>
    <row r="113" spans="1:19" ht="14.4" customHeight="1" x14ac:dyDescent="0.3">
      <c r="A113" s="831" t="s">
        <v>4121</v>
      </c>
      <c r="B113" s="832" t="s">
        <v>4122</v>
      </c>
      <c r="C113" s="832" t="s">
        <v>595</v>
      </c>
      <c r="D113" s="832" t="s">
        <v>1401</v>
      </c>
      <c r="E113" s="832" t="s">
        <v>4118</v>
      </c>
      <c r="F113" s="832" t="s">
        <v>4119</v>
      </c>
      <c r="G113" s="832" t="s">
        <v>4120</v>
      </c>
      <c r="H113" s="849"/>
      <c r="I113" s="849"/>
      <c r="J113" s="832"/>
      <c r="K113" s="832"/>
      <c r="L113" s="849"/>
      <c r="M113" s="849"/>
      <c r="N113" s="832"/>
      <c r="O113" s="832"/>
      <c r="P113" s="849">
        <v>1</v>
      </c>
      <c r="Q113" s="849">
        <v>252</v>
      </c>
      <c r="R113" s="837"/>
      <c r="S113" s="850">
        <v>252</v>
      </c>
    </row>
    <row r="114" spans="1:19" ht="14.4" customHeight="1" x14ac:dyDescent="0.3">
      <c r="A114" s="831" t="s">
        <v>4121</v>
      </c>
      <c r="B114" s="832" t="s">
        <v>4122</v>
      </c>
      <c r="C114" s="832" t="s">
        <v>595</v>
      </c>
      <c r="D114" s="832" t="s">
        <v>1402</v>
      </c>
      <c r="E114" s="832" t="s">
        <v>4123</v>
      </c>
      <c r="F114" s="832" t="s">
        <v>4124</v>
      </c>
      <c r="G114" s="832" t="s">
        <v>4125</v>
      </c>
      <c r="H114" s="849">
        <v>0.2</v>
      </c>
      <c r="I114" s="849">
        <v>30.21</v>
      </c>
      <c r="J114" s="832"/>
      <c r="K114" s="832">
        <v>151.04999999999998</v>
      </c>
      <c r="L114" s="849"/>
      <c r="M114" s="849"/>
      <c r="N114" s="832"/>
      <c r="O114" s="832"/>
      <c r="P114" s="849"/>
      <c r="Q114" s="849"/>
      <c r="R114" s="837"/>
      <c r="S114" s="850"/>
    </row>
    <row r="115" spans="1:19" ht="14.4" customHeight="1" x14ac:dyDescent="0.3">
      <c r="A115" s="831" t="s">
        <v>4121</v>
      </c>
      <c r="B115" s="832" t="s">
        <v>4122</v>
      </c>
      <c r="C115" s="832" t="s">
        <v>595</v>
      </c>
      <c r="D115" s="832" t="s">
        <v>1402</v>
      </c>
      <c r="E115" s="832" t="s">
        <v>4118</v>
      </c>
      <c r="F115" s="832" t="s">
        <v>4132</v>
      </c>
      <c r="G115" s="832" t="s">
        <v>4133</v>
      </c>
      <c r="H115" s="849">
        <v>6</v>
      </c>
      <c r="I115" s="849">
        <v>498</v>
      </c>
      <c r="J115" s="832"/>
      <c r="K115" s="832">
        <v>83</v>
      </c>
      <c r="L115" s="849"/>
      <c r="M115" s="849"/>
      <c r="N115" s="832"/>
      <c r="O115" s="832"/>
      <c r="P115" s="849"/>
      <c r="Q115" s="849"/>
      <c r="R115" s="837"/>
      <c r="S115" s="850"/>
    </row>
    <row r="116" spans="1:19" ht="14.4" customHeight="1" x14ac:dyDescent="0.3">
      <c r="A116" s="831" t="s">
        <v>4121</v>
      </c>
      <c r="B116" s="832" t="s">
        <v>4122</v>
      </c>
      <c r="C116" s="832" t="s">
        <v>595</v>
      </c>
      <c r="D116" s="832" t="s">
        <v>1402</v>
      </c>
      <c r="E116" s="832" t="s">
        <v>4118</v>
      </c>
      <c r="F116" s="832" t="s">
        <v>4134</v>
      </c>
      <c r="G116" s="832" t="s">
        <v>4135</v>
      </c>
      <c r="H116" s="849">
        <v>199</v>
      </c>
      <c r="I116" s="849">
        <v>21094</v>
      </c>
      <c r="J116" s="832">
        <v>10.473684210526315</v>
      </c>
      <c r="K116" s="832">
        <v>106</v>
      </c>
      <c r="L116" s="849">
        <v>19</v>
      </c>
      <c r="M116" s="849">
        <v>2014</v>
      </c>
      <c r="N116" s="832">
        <v>1</v>
      </c>
      <c r="O116" s="832">
        <v>106</v>
      </c>
      <c r="P116" s="849">
        <v>290</v>
      </c>
      <c r="Q116" s="849">
        <v>30740</v>
      </c>
      <c r="R116" s="837">
        <v>15.263157894736842</v>
      </c>
      <c r="S116" s="850">
        <v>106</v>
      </c>
    </row>
    <row r="117" spans="1:19" ht="14.4" customHeight="1" x14ac:dyDescent="0.3">
      <c r="A117" s="831" t="s">
        <v>4121</v>
      </c>
      <c r="B117" s="832" t="s">
        <v>4122</v>
      </c>
      <c r="C117" s="832" t="s">
        <v>595</v>
      </c>
      <c r="D117" s="832" t="s">
        <v>1402</v>
      </c>
      <c r="E117" s="832" t="s">
        <v>4118</v>
      </c>
      <c r="F117" s="832" t="s">
        <v>4136</v>
      </c>
      <c r="G117" s="832" t="s">
        <v>4137</v>
      </c>
      <c r="H117" s="849">
        <v>4</v>
      </c>
      <c r="I117" s="849">
        <v>148</v>
      </c>
      <c r="J117" s="832">
        <v>2</v>
      </c>
      <c r="K117" s="832">
        <v>37</v>
      </c>
      <c r="L117" s="849">
        <v>2</v>
      </c>
      <c r="M117" s="849">
        <v>74</v>
      </c>
      <c r="N117" s="832">
        <v>1</v>
      </c>
      <c r="O117" s="832">
        <v>37</v>
      </c>
      <c r="P117" s="849"/>
      <c r="Q117" s="849"/>
      <c r="R117" s="837"/>
      <c r="S117" s="850"/>
    </row>
    <row r="118" spans="1:19" ht="14.4" customHeight="1" x14ac:dyDescent="0.3">
      <c r="A118" s="831" t="s">
        <v>4121</v>
      </c>
      <c r="B118" s="832" t="s">
        <v>4122</v>
      </c>
      <c r="C118" s="832" t="s">
        <v>595</v>
      </c>
      <c r="D118" s="832" t="s">
        <v>1402</v>
      </c>
      <c r="E118" s="832" t="s">
        <v>4118</v>
      </c>
      <c r="F118" s="832" t="s">
        <v>4148</v>
      </c>
      <c r="G118" s="832" t="s">
        <v>4149</v>
      </c>
      <c r="H118" s="849"/>
      <c r="I118" s="849"/>
      <c r="J118" s="832"/>
      <c r="K118" s="832"/>
      <c r="L118" s="849"/>
      <c r="M118" s="849"/>
      <c r="N118" s="832"/>
      <c r="O118" s="832"/>
      <c r="P118" s="849">
        <v>2</v>
      </c>
      <c r="Q118" s="849">
        <v>182</v>
      </c>
      <c r="R118" s="837"/>
      <c r="S118" s="850">
        <v>91</v>
      </c>
    </row>
    <row r="119" spans="1:19" ht="14.4" customHeight="1" x14ac:dyDescent="0.3">
      <c r="A119" s="831" t="s">
        <v>4121</v>
      </c>
      <c r="B119" s="832" t="s">
        <v>4122</v>
      </c>
      <c r="C119" s="832" t="s">
        <v>595</v>
      </c>
      <c r="D119" s="832" t="s">
        <v>1402</v>
      </c>
      <c r="E119" s="832" t="s">
        <v>4118</v>
      </c>
      <c r="F119" s="832" t="s">
        <v>4152</v>
      </c>
      <c r="G119" s="832" t="s">
        <v>4153</v>
      </c>
      <c r="H119" s="849">
        <v>375</v>
      </c>
      <c r="I119" s="849">
        <v>47250</v>
      </c>
      <c r="J119" s="832">
        <v>3.4403669724770642</v>
      </c>
      <c r="K119" s="832">
        <v>126</v>
      </c>
      <c r="L119" s="849">
        <v>109</v>
      </c>
      <c r="M119" s="849">
        <v>13734</v>
      </c>
      <c r="N119" s="832">
        <v>1</v>
      </c>
      <c r="O119" s="832">
        <v>126</v>
      </c>
      <c r="P119" s="849">
        <v>294</v>
      </c>
      <c r="Q119" s="849">
        <v>37338</v>
      </c>
      <c r="R119" s="837">
        <v>2.7186544342507646</v>
      </c>
      <c r="S119" s="850">
        <v>127</v>
      </c>
    </row>
    <row r="120" spans="1:19" ht="14.4" customHeight="1" x14ac:dyDescent="0.3">
      <c r="A120" s="831" t="s">
        <v>4121</v>
      </c>
      <c r="B120" s="832" t="s">
        <v>4122</v>
      </c>
      <c r="C120" s="832" t="s">
        <v>595</v>
      </c>
      <c r="D120" s="832" t="s">
        <v>1402</v>
      </c>
      <c r="E120" s="832" t="s">
        <v>4118</v>
      </c>
      <c r="F120" s="832" t="s">
        <v>4174</v>
      </c>
      <c r="G120" s="832" t="s">
        <v>4175</v>
      </c>
      <c r="H120" s="849">
        <v>207</v>
      </c>
      <c r="I120" s="849">
        <v>6899.98</v>
      </c>
      <c r="J120" s="832">
        <v>0.70648379946040862</v>
      </c>
      <c r="K120" s="832">
        <v>33.333236714975847</v>
      </c>
      <c r="L120" s="849">
        <v>293</v>
      </c>
      <c r="M120" s="849">
        <v>9766.65</v>
      </c>
      <c r="N120" s="832">
        <v>1</v>
      </c>
      <c r="O120" s="832">
        <v>33.333276450511946</v>
      </c>
      <c r="P120" s="849">
        <v>238</v>
      </c>
      <c r="Q120" s="849">
        <v>7933.32</v>
      </c>
      <c r="R120" s="837">
        <v>0.81228671038687783</v>
      </c>
      <c r="S120" s="850">
        <v>33.333277310924366</v>
      </c>
    </row>
    <row r="121" spans="1:19" ht="14.4" customHeight="1" x14ac:dyDescent="0.3">
      <c r="A121" s="831" t="s">
        <v>4121</v>
      </c>
      <c r="B121" s="832" t="s">
        <v>4122</v>
      </c>
      <c r="C121" s="832" t="s">
        <v>595</v>
      </c>
      <c r="D121" s="832" t="s">
        <v>1402</v>
      </c>
      <c r="E121" s="832" t="s">
        <v>4118</v>
      </c>
      <c r="F121" s="832" t="s">
        <v>4180</v>
      </c>
      <c r="G121" s="832" t="s">
        <v>4181</v>
      </c>
      <c r="H121" s="849">
        <v>1</v>
      </c>
      <c r="I121" s="849">
        <v>86</v>
      </c>
      <c r="J121" s="832"/>
      <c r="K121" s="832">
        <v>86</v>
      </c>
      <c r="L121" s="849"/>
      <c r="M121" s="849"/>
      <c r="N121" s="832"/>
      <c r="O121" s="832"/>
      <c r="P121" s="849"/>
      <c r="Q121" s="849"/>
      <c r="R121" s="837"/>
      <c r="S121" s="850"/>
    </row>
    <row r="122" spans="1:19" ht="14.4" customHeight="1" x14ac:dyDescent="0.3">
      <c r="A122" s="831" t="s">
        <v>4121</v>
      </c>
      <c r="B122" s="832" t="s">
        <v>4122</v>
      </c>
      <c r="C122" s="832" t="s">
        <v>595</v>
      </c>
      <c r="D122" s="832" t="s">
        <v>1402</v>
      </c>
      <c r="E122" s="832" t="s">
        <v>4118</v>
      </c>
      <c r="F122" s="832" t="s">
        <v>4182</v>
      </c>
      <c r="G122" s="832" t="s">
        <v>4183</v>
      </c>
      <c r="H122" s="849">
        <v>1</v>
      </c>
      <c r="I122" s="849">
        <v>32</v>
      </c>
      <c r="J122" s="832"/>
      <c r="K122" s="832">
        <v>32</v>
      </c>
      <c r="L122" s="849"/>
      <c r="M122" s="849"/>
      <c r="N122" s="832"/>
      <c r="O122" s="832"/>
      <c r="P122" s="849"/>
      <c r="Q122" s="849"/>
      <c r="R122" s="837"/>
      <c r="S122" s="850"/>
    </row>
    <row r="123" spans="1:19" ht="14.4" customHeight="1" x14ac:dyDescent="0.3">
      <c r="A123" s="831" t="s">
        <v>4121</v>
      </c>
      <c r="B123" s="832" t="s">
        <v>4122</v>
      </c>
      <c r="C123" s="832" t="s">
        <v>595</v>
      </c>
      <c r="D123" s="832" t="s">
        <v>1402</v>
      </c>
      <c r="E123" s="832" t="s">
        <v>4118</v>
      </c>
      <c r="F123" s="832" t="s">
        <v>4119</v>
      </c>
      <c r="G123" s="832" t="s">
        <v>4120</v>
      </c>
      <c r="H123" s="849">
        <v>1</v>
      </c>
      <c r="I123" s="849">
        <v>251</v>
      </c>
      <c r="J123" s="832">
        <v>4.3859649122807015E-3</v>
      </c>
      <c r="K123" s="832">
        <v>251</v>
      </c>
      <c r="L123" s="849">
        <v>228</v>
      </c>
      <c r="M123" s="849">
        <v>57228</v>
      </c>
      <c r="N123" s="832">
        <v>1</v>
      </c>
      <c r="O123" s="832">
        <v>251</v>
      </c>
      <c r="P123" s="849"/>
      <c r="Q123" s="849"/>
      <c r="R123" s="837"/>
      <c r="S123" s="850"/>
    </row>
    <row r="124" spans="1:19" ht="14.4" customHeight="1" x14ac:dyDescent="0.3">
      <c r="A124" s="831" t="s">
        <v>4121</v>
      </c>
      <c r="B124" s="832" t="s">
        <v>4122</v>
      </c>
      <c r="C124" s="832" t="s">
        <v>595</v>
      </c>
      <c r="D124" s="832" t="s">
        <v>1402</v>
      </c>
      <c r="E124" s="832" t="s">
        <v>4118</v>
      </c>
      <c r="F124" s="832" t="s">
        <v>4206</v>
      </c>
      <c r="G124" s="832" t="s">
        <v>4207</v>
      </c>
      <c r="H124" s="849">
        <v>1</v>
      </c>
      <c r="I124" s="849">
        <v>500</v>
      </c>
      <c r="J124" s="832"/>
      <c r="K124" s="832">
        <v>500</v>
      </c>
      <c r="L124" s="849"/>
      <c r="M124" s="849"/>
      <c r="N124" s="832"/>
      <c r="O124" s="832"/>
      <c r="P124" s="849"/>
      <c r="Q124" s="849"/>
      <c r="R124" s="837"/>
      <c r="S124" s="850"/>
    </row>
    <row r="125" spans="1:19" ht="14.4" customHeight="1" x14ac:dyDescent="0.3">
      <c r="A125" s="831" t="s">
        <v>4121</v>
      </c>
      <c r="B125" s="832" t="s">
        <v>4122</v>
      </c>
      <c r="C125" s="832" t="s">
        <v>595</v>
      </c>
      <c r="D125" s="832" t="s">
        <v>4110</v>
      </c>
      <c r="E125" s="832" t="s">
        <v>4123</v>
      </c>
      <c r="F125" s="832" t="s">
        <v>4124</v>
      </c>
      <c r="G125" s="832" t="s">
        <v>4125</v>
      </c>
      <c r="H125" s="849"/>
      <c r="I125" s="849"/>
      <c r="J125" s="832"/>
      <c r="K125" s="832"/>
      <c r="L125" s="849">
        <v>0.3</v>
      </c>
      <c r="M125" s="849">
        <v>45.32</v>
      </c>
      <c r="N125" s="832">
        <v>1</v>
      </c>
      <c r="O125" s="832">
        <v>151.06666666666666</v>
      </c>
      <c r="P125" s="849"/>
      <c r="Q125" s="849"/>
      <c r="R125" s="837"/>
      <c r="S125" s="850"/>
    </row>
    <row r="126" spans="1:19" ht="14.4" customHeight="1" x14ac:dyDescent="0.3">
      <c r="A126" s="831" t="s">
        <v>4121</v>
      </c>
      <c r="B126" s="832" t="s">
        <v>4122</v>
      </c>
      <c r="C126" s="832" t="s">
        <v>595</v>
      </c>
      <c r="D126" s="832" t="s">
        <v>4110</v>
      </c>
      <c r="E126" s="832" t="s">
        <v>4118</v>
      </c>
      <c r="F126" s="832" t="s">
        <v>4132</v>
      </c>
      <c r="G126" s="832" t="s">
        <v>4133</v>
      </c>
      <c r="H126" s="849"/>
      <c r="I126" s="849"/>
      <c r="J126" s="832"/>
      <c r="K126" s="832"/>
      <c r="L126" s="849">
        <v>5</v>
      </c>
      <c r="M126" s="849">
        <v>415</v>
      </c>
      <c r="N126" s="832">
        <v>1</v>
      </c>
      <c r="O126" s="832">
        <v>83</v>
      </c>
      <c r="P126" s="849"/>
      <c r="Q126" s="849"/>
      <c r="R126" s="837"/>
      <c r="S126" s="850"/>
    </row>
    <row r="127" spans="1:19" ht="14.4" customHeight="1" x14ac:dyDescent="0.3">
      <c r="A127" s="831" t="s">
        <v>4121</v>
      </c>
      <c r="B127" s="832" t="s">
        <v>4122</v>
      </c>
      <c r="C127" s="832" t="s">
        <v>595</v>
      </c>
      <c r="D127" s="832" t="s">
        <v>4110</v>
      </c>
      <c r="E127" s="832" t="s">
        <v>4118</v>
      </c>
      <c r="F127" s="832" t="s">
        <v>4134</v>
      </c>
      <c r="G127" s="832" t="s">
        <v>4135</v>
      </c>
      <c r="H127" s="849"/>
      <c r="I127" s="849"/>
      <c r="J127" s="832"/>
      <c r="K127" s="832"/>
      <c r="L127" s="849">
        <v>1</v>
      </c>
      <c r="M127" s="849">
        <v>106</v>
      </c>
      <c r="N127" s="832">
        <v>1</v>
      </c>
      <c r="O127" s="832">
        <v>106</v>
      </c>
      <c r="P127" s="849"/>
      <c r="Q127" s="849"/>
      <c r="R127" s="837"/>
      <c r="S127" s="850"/>
    </row>
    <row r="128" spans="1:19" ht="14.4" customHeight="1" x14ac:dyDescent="0.3">
      <c r="A128" s="831" t="s">
        <v>4121</v>
      </c>
      <c r="B128" s="832" t="s">
        <v>4122</v>
      </c>
      <c r="C128" s="832" t="s">
        <v>595</v>
      </c>
      <c r="D128" s="832" t="s">
        <v>4110</v>
      </c>
      <c r="E128" s="832" t="s">
        <v>4118</v>
      </c>
      <c r="F128" s="832" t="s">
        <v>4136</v>
      </c>
      <c r="G128" s="832" t="s">
        <v>4137</v>
      </c>
      <c r="H128" s="849"/>
      <c r="I128" s="849"/>
      <c r="J128" s="832"/>
      <c r="K128" s="832"/>
      <c r="L128" s="849">
        <v>5</v>
      </c>
      <c r="M128" s="849">
        <v>185</v>
      </c>
      <c r="N128" s="832">
        <v>1</v>
      </c>
      <c r="O128" s="832">
        <v>37</v>
      </c>
      <c r="P128" s="849"/>
      <c r="Q128" s="849"/>
      <c r="R128" s="837"/>
      <c r="S128" s="850"/>
    </row>
    <row r="129" spans="1:19" ht="14.4" customHeight="1" x14ac:dyDescent="0.3">
      <c r="A129" s="831" t="s">
        <v>4121</v>
      </c>
      <c r="B129" s="832" t="s">
        <v>4122</v>
      </c>
      <c r="C129" s="832" t="s">
        <v>595</v>
      </c>
      <c r="D129" s="832" t="s">
        <v>4110</v>
      </c>
      <c r="E129" s="832" t="s">
        <v>4118</v>
      </c>
      <c r="F129" s="832" t="s">
        <v>4152</v>
      </c>
      <c r="G129" s="832" t="s">
        <v>4153</v>
      </c>
      <c r="H129" s="849"/>
      <c r="I129" s="849"/>
      <c r="J129" s="832"/>
      <c r="K129" s="832"/>
      <c r="L129" s="849">
        <v>19</v>
      </c>
      <c r="M129" s="849">
        <v>2394</v>
      </c>
      <c r="N129" s="832">
        <v>1</v>
      </c>
      <c r="O129" s="832">
        <v>126</v>
      </c>
      <c r="P129" s="849"/>
      <c r="Q129" s="849"/>
      <c r="R129" s="837"/>
      <c r="S129" s="850"/>
    </row>
    <row r="130" spans="1:19" ht="14.4" customHeight="1" x14ac:dyDescent="0.3">
      <c r="A130" s="831" t="s">
        <v>4121</v>
      </c>
      <c r="B130" s="832" t="s">
        <v>4122</v>
      </c>
      <c r="C130" s="832" t="s">
        <v>595</v>
      </c>
      <c r="D130" s="832" t="s">
        <v>4110</v>
      </c>
      <c r="E130" s="832" t="s">
        <v>4118</v>
      </c>
      <c r="F130" s="832" t="s">
        <v>4166</v>
      </c>
      <c r="G130" s="832" t="s">
        <v>4167</v>
      </c>
      <c r="H130" s="849"/>
      <c r="I130" s="849"/>
      <c r="J130" s="832"/>
      <c r="K130" s="832"/>
      <c r="L130" s="849">
        <v>1</v>
      </c>
      <c r="M130" s="849">
        <v>1310</v>
      </c>
      <c r="N130" s="832">
        <v>1</v>
      </c>
      <c r="O130" s="832">
        <v>1310</v>
      </c>
      <c r="P130" s="849"/>
      <c r="Q130" s="849"/>
      <c r="R130" s="837"/>
      <c r="S130" s="850"/>
    </row>
    <row r="131" spans="1:19" ht="14.4" customHeight="1" x14ac:dyDescent="0.3">
      <c r="A131" s="831" t="s">
        <v>4121</v>
      </c>
      <c r="B131" s="832" t="s">
        <v>4122</v>
      </c>
      <c r="C131" s="832" t="s">
        <v>595</v>
      </c>
      <c r="D131" s="832" t="s">
        <v>4110</v>
      </c>
      <c r="E131" s="832" t="s">
        <v>4118</v>
      </c>
      <c r="F131" s="832" t="s">
        <v>4174</v>
      </c>
      <c r="G131" s="832" t="s">
        <v>4175</v>
      </c>
      <c r="H131" s="849"/>
      <c r="I131" s="849"/>
      <c r="J131" s="832"/>
      <c r="K131" s="832"/>
      <c r="L131" s="849">
        <v>17</v>
      </c>
      <c r="M131" s="849">
        <v>566.66999999999996</v>
      </c>
      <c r="N131" s="832">
        <v>1</v>
      </c>
      <c r="O131" s="832">
        <v>33.333529411764701</v>
      </c>
      <c r="P131" s="849"/>
      <c r="Q131" s="849"/>
      <c r="R131" s="837"/>
      <c r="S131" s="850"/>
    </row>
    <row r="132" spans="1:19" ht="14.4" customHeight="1" x14ac:dyDescent="0.3">
      <c r="A132" s="831" t="s">
        <v>4121</v>
      </c>
      <c r="B132" s="832" t="s">
        <v>4122</v>
      </c>
      <c r="C132" s="832" t="s">
        <v>595</v>
      </c>
      <c r="D132" s="832" t="s">
        <v>4110</v>
      </c>
      <c r="E132" s="832" t="s">
        <v>4118</v>
      </c>
      <c r="F132" s="832" t="s">
        <v>4180</v>
      </c>
      <c r="G132" s="832" t="s">
        <v>4181</v>
      </c>
      <c r="H132" s="849"/>
      <c r="I132" s="849"/>
      <c r="J132" s="832"/>
      <c r="K132" s="832"/>
      <c r="L132" s="849">
        <v>1</v>
      </c>
      <c r="M132" s="849">
        <v>86</v>
      </c>
      <c r="N132" s="832">
        <v>1</v>
      </c>
      <c r="O132" s="832">
        <v>86</v>
      </c>
      <c r="P132" s="849"/>
      <c r="Q132" s="849"/>
      <c r="R132" s="837"/>
      <c r="S132" s="850"/>
    </row>
    <row r="133" spans="1:19" ht="14.4" customHeight="1" x14ac:dyDescent="0.3">
      <c r="A133" s="831" t="s">
        <v>4121</v>
      </c>
      <c r="B133" s="832" t="s">
        <v>4122</v>
      </c>
      <c r="C133" s="832" t="s">
        <v>595</v>
      </c>
      <c r="D133" s="832" t="s">
        <v>4110</v>
      </c>
      <c r="E133" s="832" t="s">
        <v>4118</v>
      </c>
      <c r="F133" s="832" t="s">
        <v>4182</v>
      </c>
      <c r="G133" s="832" t="s">
        <v>4183</v>
      </c>
      <c r="H133" s="849"/>
      <c r="I133" s="849"/>
      <c r="J133" s="832"/>
      <c r="K133" s="832"/>
      <c r="L133" s="849">
        <v>1</v>
      </c>
      <c r="M133" s="849">
        <v>32</v>
      </c>
      <c r="N133" s="832">
        <v>1</v>
      </c>
      <c r="O133" s="832">
        <v>32</v>
      </c>
      <c r="P133" s="849"/>
      <c r="Q133" s="849"/>
      <c r="R133" s="837"/>
      <c r="S133" s="850"/>
    </row>
    <row r="134" spans="1:19" ht="14.4" customHeight="1" x14ac:dyDescent="0.3">
      <c r="A134" s="831" t="s">
        <v>4121</v>
      </c>
      <c r="B134" s="832" t="s">
        <v>4122</v>
      </c>
      <c r="C134" s="832" t="s">
        <v>595</v>
      </c>
      <c r="D134" s="832" t="s">
        <v>4110</v>
      </c>
      <c r="E134" s="832" t="s">
        <v>4118</v>
      </c>
      <c r="F134" s="832" t="s">
        <v>4119</v>
      </c>
      <c r="G134" s="832" t="s">
        <v>4120</v>
      </c>
      <c r="H134" s="849"/>
      <c r="I134" s="849"/>
      <c r="J134" s="832"/>
      <c r="K134" s="832"/>
      <c r="L134" s="849">
        <v>1</v>
      </c>
      <c r="M134" s="849">
        <v>251</v>
      </c>
      <c r="N134" s="832">
        <v>1</v>
      </c>
      <c r="O134" s="832">
        <v>251</v>
      </c>
      <c r="P134" s="849"/>
      <c r="Q134" s="849"/>
      <c r="R134" s="837"/>
      <c r="S134" s="850"/>
    </row>
    <row r="135" spans="1:19" ht="14.4" customHeight="1" x14ac:dyDescent="0.3">
      <c r="A135" s="831" t="s">
        <v>4121</v>
      </c>
      <c r="B135" s="832" t="s">
        <v>4122</v>
      </c>
      <c r="C135" s="832" t="s">
        <v>595</v>
      </c>
      <c r="D135" s="832" t="s">
        <v>1403</v>
      </c>
      <c r="E135" s="832" t="s">
        <v>4118</v>
      </c>
      <c r="F135" s="832" t="s">
        <v>4132</v>
      </c>
      <c r="G135" s="832" t="s">
        <v>4133</v>
      </c>
      <c r="H135" s="849"/>
      <c r="I135" s="849"/>
      <c r="J135" s="832"/>
      <c r="K135" s="832"/>
      <c r="L135" s="849"/>
      <c r="M135" s="849"/>
      <c r="N135" s="832"/>
      <c r="O135" s="832"/>
      <c r="P135" s="849">
        <v>2</v>
      </c>
      <c r="Q135" s="849">
        <v>166</v>
      </c>
      <c r="R135" s="837"/>
      <c r="S135" s="850">
        <v>83</v>
      </c>
    </row>
    <row r="136" spans="1:19" ht="14.4" customHeight="1" x14ac:dyDescent="0.3">
      <c r="A136" s="831" t="s">
        <v>4121</v>
      </c>
      <c r="B136" s="832" t="s">
        <v>4122</v>
      </c>
      <c r="C136" s="832" t="s">
        <v>595</v>
      </c>
      <c r="D136" s="832" t="s">
        <v>1403</v>
      </c>
      <c r="E136" s="832" t="s">
        <v>4118</v>
      </c>
      <c r="F136" s="832" t="s">
        <v>4148</v>
      </c>
      <c r="G136" s="832" t="s">
        <v>4149</v>
      </c>
      <c r="H136" s="849"/>
      <c r="I136" s="849"/>
      <c r="J136" s="832"/>
      <c r="K136" s="832"/>
      <c r="L136" s="849"/>
      <c r="M136" s="849"/>
      <c r="N136" s="832"/>
      <c r="O136" s="832"/>
      <c r="P136" s="849">
        <v>7</v>
      </c>
      <c r="Q136" s="849">
        <v>637</v>
      </c>
      <c r="R136" s="837"/>
      <c r="S136" s="850">
        <v>91</v>
      </c>
    </row>
    <row r="137" spans="1:19" ht="14.4" customHeight="1" x14ac:dyDescent="0.3">
      <c r="A137" s="831" t="s">
        <v>4121</v>
      </c>
      <c r="B137" s="832" t="s">
        <v>4122</v>
      </c>
      <c r="C137" s="832" t="s">
        <v>595</v>
      </c>
      <c r="D137" s="832" t="s">
        <v>1403</v>
      </c>
      <c r="E137" s="832" t="s">
        <v>4118</v>
      </c>
      <c r="F137" s="832" t="s">
        <v>4150</v>
      </c>
      <c r="G137" s="832" t="s">
        <v>4151</v>
      </c>
      <c r="H137" s="849"/>
      <c r="I137" s="849"/>
      <c r="J137" s="832"/>
      <c r="K137" s="832"/>
      <c r="L137" s="849"/>
      <c r="M137" s="849"/>
      <c r="N137" s="832"/>
      <c r="O137" s="832"/>
      <c r="P137" s="849">
        <v>1</v>
      </c>
      <c r="Q137" s="849">
        <v>81</v>
      </c>
      <c r="R137" s="837"/>
      <c r="S137" s="850">
        <v>81</v>
      </c>
    </row>
    <row r="138" spans="1:19" ht="14.4" customHeight="1" x14ac:dyDescent="0.3">
      <c r="A138" s="831" t="s">
        <v>4121</v>
      </c>
      <c r="B138" s="832" t="s">
        <v>4122</v>
      </c>
      <c r="C138" s="832" t="s">
        <v>595</v>
      </c>
      <c r="D138" s="832" t="s">
        <v>1403</v>
      </c>
      <c r="E138" s="832" t="s">
        <v>4118</v>
      </c>
      <c r="F138" s="832" t="s">
        <v>4152</v>
      </c>
      <c r="G138" s="832" t="s">
        <v>4153</v>
      </c>
      <c r="H138" s="849"/>
      <c r="I138" s="849"/>
      <c r="J138" s="832"/>
      <c r="K138" s="832"/>
      <c r="L138" s="849"/>
      <c r="M138" s="849"/>
      <c r="N138" s="832"/>
      <c r="O138" s="832"/>
      <c r="P138" s="849">
        <v>31</v>
      </c>
      <c r="Q138" s="849">
        <v>3937</v>
      </c>
      <c r="R138" s="837"/>
      <c r="S138" s="850">
        <v>127</v>
      </c>
    </row>
    <row r="139" spans="1:19" ht="14.4" customHeight="1" x14ac:dyDescent="0.3">
      <c r="A139" s="831" t="s">
        <v>4121</v>
      </c>
      <c r="B139" s="832" t="s">
        <v>4122</v>
      </c>
      <c r="C139" s="832" t="s">
        <v>595</v>
      </c>
      <c r="D139" s="832" t="s">
        <v>1403</v>
      </c>
      <c r="E139" s="832" t="s">
        <v>4118</v>
      </c>
      <c r="F139" s="832" t="s">
        <v>4174</v>
      </c>
      <c r="G139" s="832" t="s">
        <v>4175</v>
      </c>
      <c r="H139" s="849"/>
      <c r="I139" s="849"/>
      <c r="J139" s="832"/>
      <c r="K139" s="832"/>
      <c r="L139" s="849"/>
      <c r="M139" s="849"/>
      <c r="N139" s="832"/>
      <c r="O139" s="832"/>
      <c r="P139" s="849">
        <v>23</v>
      </c>
      <c r="Q139" s="849">
        <v>766.67000000000007</v>
      </c>
      <c r="R139" s="837"/>
      <c r="S139" s="850">
        <v>33.333478260869569</v>
      </c>
    </row>
    <row r="140" spans="1:19" ht="14.4" customHeight="1" x14ac:dyDescent="0.3">
      <c r="A140" s="831" t="s">
        <v>4121</v>
      </c>
      <c r="B140" s="832" t="s">
        <v>4122</v>
      </c>
      <c r="C140" s="832" t="s">
        <v>595</v>
      </c>
      <c r="D140" s="832" t="s">
        <v>1403</v>
      </c>
      <c r="E140" s="832" t="s">
        <v>4118</v>
      </c>
      <c r="F140" s="832" t="s">
        <v>4210</v>
      </c>
      <c r="G140" s="832" t="s">
        <v>4211</v>
      </c>
      <c r="H140" s="849"/>
      <c r="I140" s="849"/>
      <c r="J140" s="832"/>
      <c r="K140" s="832"/>
      <c r="L140" s="849"/>
      <c r="M140" s="849"/>
      <c r="N140" s="832"/>
      <c r="O140" s="832"/>
      <c r="P140" s="849">
        <v>5</v>
      </c>
      <c r="Q140" s="849">
        <v>725</v>
      </c>
      <c r="R140" s="837"/>
      <c r="S140" s="850">
        <v>145</v>
      </c>
    </row>
    <row r="141" spans="1:19" ht="14.4" customHeight="1" x14ac:dyDescent="0.3">
      <c r="A141" s="831" t="s">
        <v>4121</v>
      </c>
      <c r="B141" s="832" t="s">
        <v>4122</v>
      </c>
      <c r="C141" s="832" t="s">
        <v>595</v>
      </c>
      <c r="D141" s="832" t="s">
        <v>1404</v>
      </c>
      <c r="E141" s="832" t="s">
        <v>4123</v>
      </c>
      <c r="F141" s="832" t="s">
        <v>4124</v>
      </c>
      <c r="G141" s="832" t="s">
        <v>4125</v>
      </c>
      <c r="H141" s="849">
        <v>0.89999999999999991</v>
      </c>
      <c r="I141" s="849">
        <v>135.96</v>
      </c>
      <c r="J141" s="832">
        <v>3.0013245033112588</v>
      </c>
      <c r="K141" s="832">
        <v>151.06666666666669</v>
      </c>
      <c r="L141" s="849">
        <v>0.30000000000000004</v>
      </c>
      <c r="M141" s="849">
        <v>45.3</v>
      </c>
      <c r="N141" s="832">
        <v>1</v>
      </c>
      <c r="O141" s="832">
        <v>150.99999999999997</v>
      </c>
      <c r="P141" s="849">
        <v>1.6</v>
      </c>
      <c r="Q141" s="849">
        <v>111.52</v>
      </c>
      <c r="R141" s="837">
        <v>2.4618101545253865</v>
      </c>
      <c r="S141" s="850">
        <v>69.699999999999989</v>
      </c>
    </row>
    <row r="142" spans="1:19" ht="14.4" customHeight="1" x14ac:dyDescent="0.3">
      <c r="A142" s="831" t="s">
        <v>4121</v>
      </c>
      <c r="B142" s="832" t="s">
        <v>4122</v>
      </c>
      <c r="C142" s="832" t="s">
        <v>595</v>
      </c>
      <c r="D142" s="832" t="s">
        <v>1404</v>
      </c>
      <c r="E142" s="832" t="s">
        <v>4118</v>
      </c>
      <c r="F142" s="832" t="s">
        <v>4132</v>
      </c>
      <c r="G142" s="832" t="s">
        <v>4133</v>
      </c>
      <c r="H142" s="849">
        <v>2</v>
      </c>
      <c r="I142" s="849">
        <v>166</v>
      </c>
      <c r="J142" s="832"/>
      <c r="K142" s="832">
        <v>83</v>
      </c>
      <c r="L142" s="849"/>
      <c r="M142" s="849"/>
      <c r="N142" s="832"/>
      <c r="O142" s="832"/>
      <c r="P142" s="849"/>
      <c r="Q142" s="849"/>
      <c r="R142" s="837"/>
      <c r="S142" s="850"/>
    </row>
    <row r="143" spans="1:19" ht="14.4" customHeight="1" x14ac:dyDescent="0.3">
      <c r="A143" s="831" t="s">
        <v>4121</v>
      </c>
      <c r="B143" s="832" t="s">
        <v>4122</v>
      </c>
      <c r="C143" s="832" t="s">
        <v>595</v>
      </c>
      <c r="D143" s="832" t="s">
        <v>1404</v>
      </c>
      <c r="E143" s="832" t="s">
        <v>4118</v>
      </c>
      <c r="F143" s="832" t="s">
        <v>4134</v>
      </c>
      <c r="G143" s="832" t="s">
        <v>4135</v>
      </c>
      <c r="H143" s="849">
        <v>73</v>
      </c>
      <c r="I143" s="849">
        <v>7738</v>
      </c>
      <c r="J143" s="832">
        <v>1.1967213114754098</v>
      </c>
      <c r="K143" s="832">
        <v>106</v>
      </c>
      <c r="L143" s="849">
        <v>61</v>
      </c>
      <c r="M143" s="849">
        <v>6466</v>
      </c>
      <c r="N143" s="832">
        <v>1</v>
      </c>
      <c r="O143" s="832">
        <v>106</v>
      </c>
      <c r="P143" s="849">
        <v>65</v>
      </c>
      <c r="Q143" s="849">
        <v>6890</v>
      </c>
      <c r="R143" s="837">
        <v>1.0655737704918034</v>
      </c>
      <c r="S143" s="850">
        <v>106</v>
      </c>
    </row>
    <row r="144" spans="1:19" ht="14.4" customHeight="1" x14ac:dyDescent="0.3">
      <c r="A144" s="831" t="s">
        <v>4121</v>
      </c>
      <c r="B144" s="832" t="s">
        <v>4122</v>
      </c>
      <c r="C144" s="832" t="s">
        <v>595</v>
      </c>
      <c r="D144" s="832" t="s">
        <v>1404</v>
      </c>
      <c r="E144" s="832" t="s">
        <v>4118</v>
      </c>
      <c r="F144" s="832" t="s">
        <v>4136</v>
      </c>
      <c r="G144" s="832" t="s">
        <v>4137</v>
      </c>
      <c r="H144" s="849">
        <v>1</v>
      </c>
      <c r="I144" s="849">
        <v>37</v>
      </c>
      <c r="J144" s="832"/>
      <c r="K144" s="832">
        <v>37</v>
      </c>
      <c r="L144" s="849"/>
      <c r="M144" s="849"/>
      <c r="N144" s="832"/>
      <c r="O144" s="832"/>
      <c r="P144" s="849"/>
      <c r="Q144" s="849"/>
      <c r="R144" s="837"/>
      <c r="S144" s="850"/>
    </row>
    <row r="145" spans="1:19" ht="14.4" customHeight="1" x14ac:dyDescent="0.3">
      <c r="A145" s="831" t="s">
        <v>4121</v>
      </c>
      <c r="B145" s="832" t="s">
        <v>4122</v>
      </c>
      <c r="C145" s="832" t="s">
        <v>595</v>
      </c>
      <c r="D145" s="832" t="s">
        <v>1404</v>
      </c>
      <c r="E145" s="832" t="s">
        <v>4118</v>
      </c>
      <c r="F145" s="832" t="s">
        <v>4142</v>
      </c>
      <c r="G145" s="832" t="s">
        <v>4143</v>
      </c>
      <c r="H145" s="849">
        <v>4</v>
      </c>
      <c r="I145" s="849">
        <v>828</v>
      </c>
      <c r="J145" s="832">
        <v>0.4</v>
      </c>
      <c r="K145" s="832">
        <v>207</v>
      </c>
      <c r="L145" s="849">
        <v>10</v>
      </c>
      <c r="M145" s="849">
        <v>2070</v>
      </c>
      <c r="N145" s="832">
        <v>1</v>
      </c>
      <c r="O145" s="832">
        <v>207</v>
      </c>
      <c r="P145" s="849">
        <v>24</v>
      </c>
      <c r="Q145" s="849">
        <v>5784</v>
      </c>
      <c r="R145" s="837">
        <v>2.7942028985507248</v>
      </c>
      <c r="S145" s="850">
        <v>241</v>
      </c>
    </row>
    <row r="146" spans="1:19" ht="14.4" customHeight="1" x14ac:dyDescent="0.3">
      <c r="A146" s="831" t="s">
        <v>4121</v>
      </c>
      <c r="B146" s="832" t="s">
        <v>4122</v>
      </c>
      <c r="C146" s="832" t="s">
        <v>595</v>
      </c>
      <c r="D146" s="832" t="s">
        <v>1404</v>
      </c>
      <c r="E146" s="832" t="s">
        <v>4118</v>
      </c>
      <c r="F146" s="832" t="s">
        <v>4144</v>
      </c>
      <c r="G146" s="832" t="s">
        <v>4145</v>
      </c>
      <c r="H146" s="849"/>
      <c r="I146" s="849"/>
      <c r="J146" s="832"/>
      <c r="K146" s="832"/>
      <c r="L146" s="849">
        <v>4</v>
      </c>
      <c r="M146" s="849">
        <v>1236</v>
      </c>
      <c r="N146" s="832">
        <v>1</v>
      </c>
      <c r="O146" s="832">
        <v>309</v>
      </c>
      <c r="P146" s="849">
        <v>6</v>
      </c>
      <c r="Q146" s="849">
        <v>2292</v>
      </c>
      <c r="R146" s="837">
        <v>1.854368932038835</v>
      </c>
      <c r="S146" s="850">
        <v>382</v>
      </c>
    </row>
    <row r="147" spans="1:19" ht="14.4" customHeight="1" x14ac:dyDescent="0.3">
      <c r="A147" s="831" t="s">
        <v>4121</v>
      </c>
      <c r="B147" s="832" t="s">
        <v>4122</v>
      </c>
      <c r="C147" s="832" t="s">
        <v>595</v>
      </c>
      <c r="D147" s="832" t="s">
        <v>1404</v>
      </c>
      <c r="E147" s="832" t="s">
        <v>4118</v>
      </c>
      <c r="F147" s="832" t="s">
        <v>4146</v>
      </c>
      <c r="G147" s="832" t="s">
        <v>4147</v>
      </c>
      <c r="H147" s="849"/>
      <c r="I147" s="849"/>
      <c r="J147" s="832"/>
      <c r="K147" s="832"/>
      <c r="L147" s="849"/>
      <c r="M147" s="849"/>
      <c r="N147" s="832"/>
      <c r="O147" s="832"/>
      <c r="P147" s="849">
        <v>1</v>
      </c>
      <c r="Q147" s="849">
        <v>604</v>
      </c>
      <c r="R147" s="837"/>
      <c r="S147" s="850">
        <v>604</v>
      </c>
    </row>
    <row r="148" spans="1:19" ht="14.4" customHeight="1" x14ac:dyDescent="0.3">
      <c r="A148" s="831" t="s">
        <v>4121</v>
      </c>
      <c r="B148" s="832" t="s">
        <v>4122</v>
      </c>
      <c r="C148" s="832" t="s">
        <v>595</v>
      </c>
      <c r="D148" s="832" t="s">
        <v>1404</v>
      </c>
      <c r="E148" s="832" t="s">
        <v>4118</v>
      </c>
      <c r="F148" s="832" t="s">
        <v>4148</v>
      </c>
      <c r="G148" s="832" t="s">
        <v>4149</v>
      </c>
      <c r="H148" s="849">
        <v>95</v>
      </c>
      <c r="I148" s="849">
        <v>9405</v>
      </c>
      <c r="J148" s="832">
        <v>0.8482142857142857</v>
      </c>
      <c r="K148" s="832">
        <v>99</v>
      </c>
      <c r="L148" s="849">
        <v>112</v>
      </c>
      <c r="M148" s="849">
        <v>11088</v>
      </c>
      <c r="N148" s="832">
        <v>1</v>
      </c>
      <c r="O148" s="832">
        <v>99</v>
      </c>
      <c r="P148" s="849">
        <v>82</v>
      </c>
      <c r="Q148" s="849">
        <v>7462</v>
      </c>
      <c r="R148" s="837">
        <v>0.67297979797979801</v>
      </c>
      <c r="S148" s="850">
        <v>91</v>
      </c>
    </row>
    <row r="149" spans="1:19" ht="14.4" customHeight="1" x14ac:dyDescent="0.3">
      <c r="A149" s="831" t="s">
        <v>4121</v>
      </c>
      <c r="B149" s="832" t="s">
        <v>4122</v>
      </c>
      <c r="C149" s="832" t="s">
        <v>595</v>
      </c>
      <c r="D149" s="832" t="s">
        <v>1404</v>
      </c>
      <c r="E149" s="832" t="s">
        <v>4118</v>
      </c>
      <c r="F149" s="832" t="s">
        <v>4150</v>
      </c>
      <c r="G149" s="832" t="s">
        <v>4151</v>
      </c>
      <c r="H149" s="849">
        <v>20</v>
      </c>
      <c r="I149" s="849">
        <v>1940</v>
      </c>
      <c r="J149" s="832">
        <v>2.5</v>
      </c>
      <c r="K149" s="832">
        <v>97</v>
      </c>
      <c r="L149" s="849">
        <v>8</v>
      </c>
      <c r="M149" s="849">
        <v>776</v>
      </c>
      <c r="N149" s="832">
        <v>1</v>
      </c>
      <c r="O149" s="832">
        <v>97</v>
      </c>
      <c r="P149" s="849">
        <v>8</v>
      </c>
      <c r="Q149" s="849">
        <v>648</v>
      </c>
      <c r="R149" s="837">
        <v>0.83505154639175261</v>
      </c>
      <c r="S149" s="850">
        <v>81</v>
      </c>
    </row>
    <row r="150" spans="1:19" ht="14.4" customHeight="1" x14ac:dyDescent="0.3">
      <c r="A150" s="831" t="s">
        <v>4121</v>
      </c>
      <c r="B150" s="832" t="s">
        <v>4122</v>
      </c>
      <c r="C150" s="832" t="s">
        <v>595</v>
      </c>
      <c r="D150" s="832" t="s">
        <v>1404</v>
      </c>
      <c r="E150" s="832" t="s">
        <v>4118</v>
      </c>
      <c r="F150" s="832" t="s">
        <v>4152</v>
      </c>
      <c r="G150" s="832" t="s">
        <v>4153</v>
      </c>
      <c r="H150" s="849">
        <v>407</v>
      </c>
      <c r="I150" s="849">
        <v>51282</v>
      </c>
      <c r="J150" s="832">
        <v>1.0598958333333333</v>
      </c>
      <c r="K150" s="832">
        <v>126</v>
      </c>
      <c r="L150" s="849">
        <v>384</v>
      </c>
      <c r="M150" s="849">
        <v>48384</v>
      </c>
      <c r="N150" s="832">
        <v>1</v>
      </c>
      <c r="O150" s="832">
        <v>126</v>
      </c>
      <c r="P150" s="849">
        <v>347</v>
      </c>
      <c r="Q150" s="849">
        <v>44069</v>
      </c>
      <c r="R150" s="837">
        <v>0.9108176256613757</v>
      </c>
      <c r="S150" s="850">
        <v>127</v>
      </c>
    </row>
    <row r="151" spans="1:19" ht="14.4" customHeight="1" x14ac:dyDescent="0.3">
      <c r="A151" s="831" t="s">
        <v>4121</v>
      </c>
      <c r="B151" s="832" t="s">
        <v>4122</v>
      </c>
      <c r="C151" s="832" t="s">
        <v>595</v>
      </c>
      <c r="D151" s="832" t="s">
        <v>1404</v>
      </c>
      <c r="E151" s="832" t="s">
        <v>4118</v>
      </c>
      <c r="F151" s="832" t="s">
        <v>4166</v>
      </c>
      <c r="G151" s="832" t="s">
        <v>4167</v>
      </c>
      <c r="H151" s="849">
        <v>3</v>
      </c>
      <c r="I151" s="849">
        <v>3927</v>
      </c>
      <c r="J151" s="832">
        <v>2.997709923664122</v>
      </c>
      <c r="K151" s="832">
        <v>1309</v>
      </c>
      <c r="L151" s="849">
        <v>1</v>
      </c>
      <c r="M151" s="849">
        <v>1310</v>
      </c>
      <c r="N151" s="832">
        <v>1</v>
      </c>
      <c r="O151" s="832">
        <v>1310</v>
      </c>
      <c r="P151" s="849">
        <v>5</v>
      </c>
      <c r="Q151" s="849">
        <v>6565</v>
      </c>
      <c r="R151" s="837">
        <v>5.0114503816793894</v>
      </c>
      <c r="S151" s="850">
        <v>1313</v>
      </c>
    </row>
    <row r="152" spans="1:19" ht="14.4" customHeight="1" x14ac:dyDescent="0.3">
      <c r="A152" s="831" t="s">
        <v>4121</v>
      </c>
      <c r="B152" s="832" t="s">
        <v>4122</v>
      </c>
      <c r="C152" s="832" t="s">
        <v>595</v>
      </c>
      <c r="D152" s="832" t="s">
        <v>1404</v>
      </c>
      <c r="E152" s="832" t="s">
        <v>4118</v>
      </c>
      <c r="F152" s="832" t="s">
        <v>4168</v>
      </c>
      <c r="G152" s="832" t="s">
        <v>4169</v>
      </c>
      <c r="H152" s="849"/>
      <c r="I152" s="849"/>
      <c r="J152" s="832"/>
      <c r="K152" s="832"/>
      <c r="L152" s="849"/>
      <c r="M152" s="849"/>
      <c r="N152" s="832"/>
      <c r="O152" s="832"/>
      <c r="P152" s="849">
        <v>1</v>
      </c>
      <c r="Q152" s="849">
        <v>975</v>
      </c>
      <c r="R152" s="837"/>
      <c r="S152" s="850">
        <v>975</v>
      </c>
    </row>
    <row r="153" spans="1:19" ht="14.4" customHeight="1" x14ac:dyDescent="0.3">
      <c r="A153" s="831" t="s">
        <v>4121</v>
      </c>
      <c r="B153" s="832" t="s">
        <v>4122</v>
      </c>
      <c r="C153" s="832" t="s">
        <v>595</v>
      </c>
      <c r="D153" s="832" t="s">
        <v>1404</v>
      </c>
      <c r="E153" s="832" t="s">
        <v>4118</v>
      </c>
      <c r="F153" s="832" t="s">
        <v>4172</v>
      </c>
      <c r="G153" s="832" t="s">
        <v>4173</v>
      </c>
      <c r="H153" s="849">
        <v>4</v>
      </c>
      <c r="I153" s="849">
        <v>652</v>
      </c>
      <c r="J153" s="832">
        <v>4</v>
      </c>
      <c r="K153" s="832">
        <v>163</v>
      </c>
      <c r="L153" s="849">
        <v>1</v>
      </c>
      <c r="M153" s="849">
        <v>163</v>
      </c>
      <c r="N153" s="832">
        <v>1</v>
      </c>
      <c r="O153" s="832">
        <v>163</v>
      </c>
      <c r="P153" s="849"/>
      <c r="Q153" s="849"/>
      <c r="R153" s="837"/>
      <c r="S153" s="850"/>
    </row>
    <row r="154" spans="1:19" ht="14.4" customHeight="1" x14ac:dyDescent="0.3">
      <c r="A154" s="831" t="s">
        <v>4121</v>
      </c>
      <c r="B154" s="832" t="s">
        <v>4122</v>
      </c>
      <c r="C154" s="832" t="s">
        <v>595</v>
      </c>
      <c r="D154" s="832" t="s">
        <v>1404</v>
      </c>
      <c r="E154" s="832" t="s">
        <v>4118</v>
      </c>
      <c r="F154" s="832" t="s">
        <v>4174</v>
      </c>
      <c r="G154" s="832" t="s">
        <v>4175</v>
      </c>
      <c r="H154" s="849">
        <v>134</v>
      </c>
      <c r="I154" s="849">
        <v>4466.66</v>
      </c>
      <c r="J154" s="832">
        <v>0.4785719107154911</v>
      </c>
      <c r="K154" s="832">
        <v>33.33328358208955</v>
      </c>
      <c r="L154" s="849">
        <v>280</v>
      </c>
      <c r="M154" s="849">
        <v>9333.31</v>
      </c>
      <c r="N154" s="832">
        <v>1</v>
      </c>
      <c r="O154" s="832">
        <v>33.33325</v>
      </c>
      <c r="P154" s="849">
        <v>256</v>
      </c>
      <c r="Q154" s="849">
        <v>8533.32</v>
      </c>
      <c r="R154" s="837">
        <v>0.91428657143071435</v>
      </c>
      <c r="S154" s="850">
        <v>33.333281249999999</v>
      </c>
    </row>
    <row r="155" spans="1:19" ht="14.4" customHeight="1" x14ac:dyDescent="0.3">
      <c r="A155" s="831" t="s">
        <v>4121</v>
      </c>
      <c r="B155" s="832" t="s">
        <v>4122</v>
      </c>
      <c r="C155" s="832" t="s">
        <v>595</v>
      </c>
      <c r="D155" s="832" t="s">
        <v>1404</v>
      </c>
      <c r="E155" s="832" t="s">
        <v>4118</v>
      </c>
      <c r="F155" s="832" t="s">
        <v>4176</v>
      </c>
      <c r="G155" s="832" t="s">
        <v>4177</v>
      </c>
      <c r="H155" s="849">
        <v>2</v>
      </c>
      <c r="I155" s="849">
        <v>232</v>
      </c>
      <c r="J155" s="832"/>
      <c r="K155" s="832">
        <v>116</v>
      </c>
      <c r="L155" s="849"/>
      <c r="M155" s="849"/>
      <c r="N155" s="832"/>
      <c r="O155" s="832"/>
      <c r="P155" s="849"/>
      <c r="Q155" s="849"/>
      <c r="R155" s="837"/>
      <c r="S155" s="850"/>
    </row>
    <row r="156" spans="1:19" ht="14.4" customHeight="1" x14ac:dyDescent="0.3">
      <c r="A156" s="831" t="s">
        <v>4121</v>
      </c>
      <c r="B156" s="832" t="s">
        <v>4122</v>
      </c>
      <c r="C156" s="832" t="s">
        <v>595</v>
      </c>
      <c r="D156" s="832" t="s">
        <v>1404</v>
      </c>
      <c r="E156" s="832" t="s">
        <v>4118</v>
      </c>
      <c r="F156" s="832" t="s">
        <v>4178</v>
      </c>
      <c r="G156" s="832" t="s">
        <v>4179</v>
      </c>
      <c r="H156" s="849">
        <v>1</v>
      </c>
      <c r="I156" s="849">
        <v>37</v>
      </c>
      <c r="J156" s="832"/>
      <c r="K156" s="832">
        <v>37</v>
      </c>
      <c r="L156" s="849"/>
      <c r="M156" s="849"/>
      <c r="N156" s="832"/>
      <c r="O156" s="832"/>
      <c r="P156" s="849"/>
      <c r="Q156" s="849"/>
      <c r="R156" s="837"/>
      <c r="S156" s="850"/>
    </row>
    <row r="157" spans="1:19" ht="14.4" customHeight="1" x14ac:dyDescent="0.3">
      <c r="A157" s="831" t="s">
        <v>4121</v>
      </c>
      <c r="B157" s="832" t="s">
        <v>4122</v>
      </c>
      <c r="C157" s="832" t="s">
        <v>595</v>
      </c>
      <c r="D157" s="832" t="s">
        <v>1404</v>
      </c>
      <c r="E157" s="832" t="s">
        <v>4118</v>
      </c>
      <c r="F157" s="832" t="s">
        <v>4180</v>
      </c>
      <c r="G157" s="832" t="s">
        <v>4181</v>
      </c>
      <c r="H157" s="849">
        <v>3</v>
      </c>
      <c r="I157" s="849">
        <v>258</v>
      </c>
      <c r="J157" s="832">
        <v>1</v>
      </c>
      <c r="K157" s="832">
        <v>86</v>
      </c>
      <c r="L157" s="849">
        <v>3</v>
      </c>
      <c r="M157" s="849">
        <v>258</v>
      </c>
      <c r="N157" s="832">
        <v>1</v>
      </c>
      <c r="O157" s="832">
        <v>86</v>
      </c>
      <c r="P157" s="849">
        <v>6</v>
      </c>
      <c r="Q157" s="849">
        <v>516</v>
      </c>
      <c r="R157" s="837">
        <v>2</v>
      </c>
      <c r="S157" s="850">
        <v>86</v>
      </c>
    </row>
    <row r="158" spans="1:19" ht="14.4" customHeight="1" x14ac:dyDescent="0.3">
      <c r="A158" s="831" t="s">
        <v>4121</v>
      </c>
      <c r="B158" s="832" t="s">
        <v>4122</v>
      </c>
      <c r="C158" s="832" t="s">
        <v>595</v>
      </c>
      <c r="D158" s="832" t="s">
        <v>1404</v>
      </c>
      <c r="E158" s="832" t="s">
        <v>4118</v>
      </c>
      <c r="F158" s="832" t="s">
        <v>4182</v>
      </c>
      <c r="G158" s="832" t="s">
        <v>4183</v>
      </c>
      <c r="H158" s="849">
        <v>3</v>
      </c>
      <c r="I158" s="849">
        <v>96</v>
      </c>
      <c r="J158" s="832">
        <v>3</v>
      </c>
      <c r="K158" s="832">
        <v>32</v>
      </c>
      <c r="L158" s="849">
        <v>1</v>
      </c>
      <c r="M158" s="849">
        <v>32</v>
      </c>
      <c r="N158" s="832">
        <v>1</v>
      </c>
      <c r="O158" s="832">
        <v>32</v>
      </c>
      <c r="P158" s="849">
        <v>6</v>
      </c>
      <c r="Q158" s="849">
        <v>192</v>
      </c>
      <c r="R158" s="837">
        <v>6</v>
      </c>
      <c r="S158" s="850">
        <v>32</v>
      </c>
    </row>
    <row r="159" spans="1:19" ht="14.4" customHeight="1" x14ac:dyDescent="0.3">
      <c r="A159" s="831" t="s">
        <v>4121</v>
      </c>
      <c r="B159" s="832" t="s">
        <v>4122</v>
      </c>
      <c r="C159" s="832" t="s">
        <v>595</v>
      </c>
      <c r="D159" s="832" t="s">
        <v>1404</v>
      </c>
      <c r="E159" s="832" t="s">
        <v>4118</v>
      </c>
      <c r="F159" s="832" t="s">
        <v>4186</v>
      </c>
      <c r="G159" s="832" t="s">
        <v>4187</v>
      </c>
      <c r="H159" s="849">
        <v>7</v>
      </c>
      <c r="I159" s="849">
        <v>2758</v>
      </c>
      <c r="J159" s="832">
        <v>0.38790436005625878</v>
      </c>
      <c r="K159" s="832">
        <v>394</v>
      </c>
      <c r="L159" s="849">
        <v>18</v>
      </c>
      <c r="M159" s="849">
        <v>7110</v>
      </c>
      <c r="N159" s="832">
        <v>1</v>
      </c>
      <c r="O159" s="832">
        <v>395</v>
      </c>
      <c r="P159" s="849">
        <v>10</v>
      </c>
      <c r="Q159" s="849">
        <v>4960</v>
      </c>
      <c r="R159" s="837">
        <v>0.69760900140646975</v>
      </c>
      <c r="S159" s="850">
        <v>496</v>
      </c>
    </row>
    <row r="160" spans="1:19" ht="14.4" customHeight="1" x14ac:dyDescent="0.3">
      <c r="A160" s="831" t="s">
        <v>4121</v>
      </c>
      <c r="B160" s="832" t="s">
        <v>4122</v>
      </c>
      <c r="C160" s="832" t="s">
        <v>595</v>
      </c>
      <c r="D160" s="832" t="s">
        <v>1404</v>
      </c>
      <c r="E160" s="832" t="s">
        <v>4118</v>
      </c>
      <c r="F160" s="832" t="s">
        <v>4188</v>
      </c>
      <c r="G160" s="832" t="s">
        <v>4189</v>
      </c>
      <c r="H160" s="849">
        <v>6</v>
      </c>
      <c r="I160" s="849">
        <v>972</v>
      </c>
      <c r="J160" s="832">
        <v>1.5</v>
      </c>
      <c r="K160" s="832">
        <v>162</v>
      </c>
      <c r="L160" s="849">
        <v>4</v>
      </c>
      <c r="M160" s="849">
        <v>648</v>
      </c>
      <c r="N160" s="832">
        <v>1</v>
      </c>
      <c r="O160" s="832">
        <v>162</v>
      </c>
      <c r="P160" s="849">
        <v>9</v>
      </c>
      <c r="Q160" s="849">
        <v>1422</v>
      </c>
      <c r="R160" s="837">
        <v>2.1944444444444446</v>
      </c>
      <c r="S160" s="850">
        <v>158</v>
      </c>
    </row>
    <row r="161" spans="1:19" ht="14.4" customHeight="1" x14ac:dyDescent="0.3">
      <c r="A161" s="831" t="s">
        <v>4121</v>
      </c>
      <c r="B161" s="832" t="s">
        <v>4122</v>
      </c>
      <c r="C161" s="832" t="s">
        <v>595</v>
      </c>
      <c r="D161" s="832" t="s">
        <v>1404</v>
      </c>
      <c r="E161" s="832" t="s">
        <v>4118</v>
      </c>
      <c r="F161" s="832" t="s">
        <v>4119</v>
      </c>
      <c r="G161" s="832" t="s">
        <v>4120</v>
      </c>
      <c r="H161" s="849">
        <v>11</v>
      </c>
      <c r="I161" s="849">
        <v>2761</v>
      </c>
      <c r="J161" s="832">
        <v>1.375</v>
      </c>
      <c r="K161" s="832">
        <v>251</v>
      </c>
      <c r="L161" s="849">
        <v>8</v>
      </c>
      <c r="M161" s="849">
        <v>2008</v>
      </c>
      <c r="N161" s="832">
        <v>1</v>
      </c>
      <c r="O161" s="832">
        <v>251</v>
      </c>
      <c r="P161" s="849">
        <v>9</v>
      </c>
      <c r="Q161" s="849">
        <v>2268</v>
      </c>
      <c r="R161" s="837">
        <v>1.1294820717131475</v>
      </c>
      <c r="S161" s="850">
        <v>252</v>
      </c>
    </row>
    <row r="162" spans="1:19" ht="14.4" customHeight="1" x14ac:dyDescent="0.3">
      <c r="A162" s="831" t="s">
        <v>4121</v>
      </c>
      <c r="B162" s="832" t="s">
        <v>4122</v>
      </c>
      <c r="C162" s="832" t="s">
        <v>595</v>
      </c>
      <c r="D162" s="832" t="s">
        <v>1404</v>
      </c>
      <c r="E162" s="832" t="s">
        <v>4118</v>
      </c>
      <c r="F162" s="832" t="s">
        <v>4192</v>
      </c>
      <c r="G162" s="832" t="s">
        <v>4193</v>
      </c>
      <c r="H162" s="849"/>
      <c r="I162" s="849"/>
      <c r="J162" s="832"/>
      <c r="K162" s="832"/>
      <c r="L162" s="849">
        <v>1</v>
      </c>
      <c r="M162" s="849">
        <v>120</v>
      </c>
      <c r="N162" s="832">
        <v>1</v>
      </c>
      <c r="O162" s="832">
        <v>120</v>
      </c>
      <c r="P162" s="849"/>
      <c r="Q162" s="849"/>
      <c r="R162" s="837"/>
      <c r="S162" s="850"/>
    </row>
    <row r="163" spans="1:19" ht="14.4" customHeight="1" x14ac:dyDescent="0.3">
      <c r="A163" s="831" t="s">
        <v>4121</v>
      </c>
      <c r="B163" s="832" t="s">
        <v>4122</v>
      </c>
      <c r="C163" s="832" t="s">
        <v>595</v>
      </c>
      <c r="D163" s="832" t="s">
        <v>1404</v>
      </c>
      <c r="E163" s="832" t="s">
        <v>4118</v>
      </c>
      <c r="F163" s="832" t="s">
        <v>4204</v>
      </c>
      <c r="G163" s="832" t="s">
        <v>4205</v>
      </c>
      <c r="H163" s="849"/>
      <c r="I163" s="849"/>
      <c r="J163" s="832"/>
      <c r="K163" s="832"/>
      <c r="L163" s="849"/>
      <c r="M163" s="849"/>
      <c r="N163" s="832"/>
      <c r="O163" s="832"/>
      <c r="P163" s="849">
        <v>2</v>
      </c>
      <c r="Q163" s="849">
        <v>706</v>
      </c>
      <c r="R163" s="837"/>
      <c r="S163" s="850">
        <v>353</v>
      </c>
    </row>
    <row r="164" spans="1:19" ht="14.4" customHeight="1" x14ac:dyDescent="0.3">
      <c r="A164" s="831" t="s">
        <v>4121</v>
      </c>
      <c r="B164" s="832" t="s">
        <v>4122</v>
      </c>
      <c r="C164" s="832" t="s">
        <v>595</v>
      </c>
      <c r="D164" s="832" t="s">
        <v>1404</v>
      </c>
      <c r="E164" s="832" t="s">
        <v>4118</v>
      </c>
      <c r="F164" s="832" t="s">
        <v>4210</v>
      </c>
      <c r="G164" s="832" t="s">
        <v>4211</v>
      </c>
      <c r="H164" s="849">
        <v>29</v>
      </c>
      <c r="I164" s="849">
        <v>3335</v>
      </c>
      <c r="J164" s="832">
        <v>1.0740740740740742</v>
      </c>
      <c r="K164" s="832">
        <v>115</v>
      </c>
      <c r="L164" s="849">
        <v>27</v>
      </c>
      <c r="M164" s="849">
        <v>3105</v>
      </c>
      <c r="N164" s="832">
        <v>1</v>
      </c>
      <c r="O164" s="832">
        <v>115</v>
      </c>
      <c r="P164" s="849">
        <v>31</v>
      </c>
      <c r="Q164" s="849">
        <v>4495</v>
      </c>
      <c r="R164" s="837">
        <v>1.4476650563607085</v>
      </c>
      <c r="S164" s="850">
        <v>145</v>
      </c>
    </row>
    <row r="165" spans="1:19" ht="14.4" customHeight="1" x14ac:dyDescent="0.3">
      <c r="A165" s="831" t="s">
        <v>4121</v>
      </c>
      <c r="B165" s="832" t="s">
        <v>4122</v>
      </c>
      <c r="C165" s="832" t="s">
        <v>595</v>
      </c>
      <c r="D165" s="832" t="s">
        <v>1404</v>
      </c>
      <c r="E165" s="832" t="s">
        <v>4118</v>
      </c>
      <c r="F165" s="832" t="s">
        <v>4220</v>
      </c>
      <c r="G165" s="832" t="s">
        <v>4221</v>
      </c>
      <c r="H165" s="849">
        <v>15</v>
      </c>
      <c r="I165" s="849">
        <v>3405</v>
      </c>
      <c r="J165" s="832">
        <v>0.65217391304347827</v>
      </c>
      <c r="K165" s="832">
        <v>227</v>
      </c>
      <c r="L165" s="849">
        <v>23</v>
      </c>
      <c r="M165" s="849">
        <v>5221</v>
      </c>
      <c r="N165" s="832">
        <v>1</v>
      </c>
      <c r="O165" s="832">
        <v>227</v>
      </c>
      <c r="P165" s="849">
        <v>14</v>
      </c>
      <c r="Q165" s="849">
        <v>2310</v>
      </c>
      <c r="R165" s="837">
        <v>0.44244397624976056</v>
      </c>
      <c r="S165" s="850">
        <v>165</v>
      </c>
    </row>
    <row r="166" spans="1:19" ht="14.4" customHeight="1" x14ac:dyDescent="0.3">
      <c r="A166" s="831" t="s">
        <v>4121</v>
      </c>
      <c r="B166" s="832" t="s">
        <v>4122</v>
      </c>
      <c r="C166" s="832" t="s">
        <v>595</v>
      </c>
      <c r="D166" s="832" t="s">
        <v>1404</v>
      </c>
      <c r="E166" s="832" t="s">
        <v>4118</v>
      </c>
      <c r="F166" s="832" t="s">
        <v>4226</v>
      </c>
      <c r="G166" s="832" t="s">
        <v>4227</v>
      </c>
      <c r="H166" s="849"/>
      <c r="I166" s="849"/>
      <c r="J166" s="832"/>
      <c r="K166" s="832"/>
      <c r="L166" s="849"/>
      <c r="M166" s="849"/>
      <c r="N166" s="832"/>
      <c r="O166" s="832"/>
      <c r="P166" s="849">
        <v>2</v>
      </c>
      <c r="Q166" s="849">
        <v>1000</v>
      </c>
      <c r="R166" s="837"/>
      <c r="S166" s="850">
        <v>500</v>
      </c>
    </row>
    <row r="167" spans="1:19" ht="14.4" customHeight="1" x14ac:dyDescent="0.3">
      <c r="A167" s="831" t="s">
        <v>4121</v>
      </c>
      <c r="B167" s="832" t="s">
        <v>4122</v>
      </c>
      <c r="C167" s="832" t="s">
        <v>595</v>
      </c>
      <c r="D167" s="832" t="s">
        <v>1404</v>
      </c>
      <c r="E167" s="832" t="s">
        <v>4118</v>
      </c>
      <c r="F167" s="832" t="s">
        <v>4230</v>
      </c>
      <c r="G167" s="832" t="s">
        <v>4231</v>
      </c>
      <c r="H167" s="849"/>
      <c r="I167" s="849"/>
      <c r="J167" s="832"/>
      <c r="K167" s="832"/>
      <c r="L167" s="849"/>
      <c r="M167" s="849"/>
      <c r="N167" s="832"/>
      <c r="O167" s="832"/>
      <c r="P167" s="849">
        <v>1</v>
      </c>
      <c r="Q167" s="849">
        <v>121</v>
      </c>
      <c r="R167" s="837"/>
      <c r="S167" s="850">
        <v>121</v>
      </c>
    </row>
    <row r="168" spans="1:19" ht="14.4" customHeight="1" x14ac:dyDescent="0.3">
      <c r="A168" s="831" t="s">
        <v>4121</v>
      </c>
      <c r="B168" s="832" t="s">
        <v>4122</v>
      </c>
      <c r="C168" s="832" t="s">
        <v>595</v>
      </c>
      <c r="D168" s="832" t="s">
        <v>1404</v>
      </c>
      <c r="E168" s="832" t="s">
        <v>4118</v>
      </c>
      <c r="F168" s="832" t="s">
        <v>4238</v>
      </c>
      <c r="G168" s="832" t="s">
        <v>4239</v>
      </c>
      <c r="H168" s="849"/>
      <c r="I168" s="849"/>
      <c r="J168" s="832"/>
      <c r="K168" s="832"/>
      <c r="L168" s="849">
        <v>1</v>
      </c>
      <c r="M168" s="849">
        <v>179</v>
      </c>
      <c r="N168" s="832">
        <v>1</v>
      </c>
      <c r="O168" s="832">
        <v>179</v>
      </c>
      <c r="P168" s="849"/>
      <c r="Q168" s="849"/>
      <c r="R168" s="837"/>
      <c r="S168" s="850"/>
    </row>
    <row r="169" spans="1:19" ht="14.4" customHeight="1" x14ac:dyDescent="0.3">
      <c r="A169" s="831" t="s">
        <v>4121</v>
      </c>
      <c r="B169" s="832" t="s">
        <v>4122</v>
      </c>
      <c r="C169" s="832" t="s">
        <v>595</v>
      </c>
      <c r="D169" s="832" t="s">
        <v>4111</v>
      </c>
      <c r="E169" s="832" t="s">
        <v>4118</v>
      </c>
      <c r="F169" s="832" t="s">
        <v>4152</v>
      </c>
      <c r="G169" s="832" t="s">
        <v>4153</v>
      </c>
      <c r="H169" s="849"/>
      <c r="I169" s="849"/>
      <c r="J169" s="832"/>
      <c r="K169" s="832"/>
      <c r="L169" s="849"/>
      <c r="M169" s="849"/>
      <c r="N169" s="832"/>
      <c r="O169" s="832"/>
      <c r="P169" s="849">
        <v>4</v>
      </c>
      <c r="Q169" s="849">
        <v>508</v>
      </c>
      <c r="R169" s="837"/>
      <c r="S169" s="850">
        <v>127</v>
      </c>
    </row>
    <row r="170" spans="1:19" ht="14.4" customHeight="1" x14ac:dyDescent="0.3">
      <c r="A170" s="831" t="s">
        <v>4121</v>
      </c>
      <c r="B170" s="832" t="s">
        <v>4122</v>
      </c>
      <c r="C170" s="832" t="s">
        <v>595</v>
      </c>
      <c r="D170" s="832" t="s">
        <v>4111</v>
      </c>
      <c r="E170" s="832" t="s">
        <v>4118</v>
      </c>
      <c r="F170" s="832" t="s">
        <v>4166</v>
      </c>
      <c r="G170" s="832" t="s">
        <v>4167</v>
      </c>
      <c r="H170" s="849"/>
      <c r="I170" s="849"/>
      <c r="J170" s="832"/>
      <c r="K170" s="832"/>
      <c r="L170" s="849"/>
      <c r="M170" s="849"/>
      <c r="N170" s="832"/>
      <c r="O170" s="832"/>
      <c r="P170" s="849">
        <v>4</v>
      </c>
      <c r="Q170" s="849">
        <v>5252</v>
      </c>
      <c r="R170" s="837"/>
      <c r="S170" s="850">
        <v>1313</v>
      </c>
    </row>
    <row r="171" spans="1:19" ht="14.4" customHeight="1" x14ac:dyDescent="0.3">
      <c r="A171" s="831" t="s">
        <v>4121</v>
      </c>
      <c r="B171" s="832" t="s">
        <v>4122</v>
      </c>
      <c r="C171" s="832" t="s">
        <v>595</v>
      </c>
      <c r="D171" s="832" t="s">
        <v>4111</v>
      </c>
      <c r="E171" s="832" t="s">
        <v>4118</v>
      </c>
      <c r="F171" s="832" t="s">
        <v>4174</v>
      </c>
      <c r="G171" s="832" t="s">
        <v>4175</v>
      </c>
      <c r="H171" s="849"/>
      <c r="I171" s="849"/>
      <c r="J171" s="832"/>
      <c r="K171" s="832"/>
      <c r="L171" s="849"/>
      <c r="M171" s="849"/>
      <c r="N171" s="832"/>
      <c r="O171" s="832"/>
      <c r="P171" s="849">
        <v>4</v>
      </c>
      <c r="Q171" s="849">
        <v>133.32999999999998</v>
      </c>
      <c r="R171" s="837"/>
      <c r="S171" s="850">
        <v>33.332499999999996</v>
      </c>
    </row>
    <row r="172" spans="1:19" ht="14.4" customHeight="1" x14ac:dyDescent="0.3">
      <c r="A172" s="831" t="s">
        <v>4121</v>
      </c>
      <c r="B172" s="832" t="s">
        <v>4122</v>
      </c>
      <c r="C172" s="832" t="s">
        <v>595</v>
      </c>
      <c r="D172" s="832" t="s">
        <v>4111</v>
      </c>
      <c r="E172" s="832" t="s">
        <v>4118</v>
      </c>
      <c r="F172" s="832" t="s">
        <v>4180</v>
      </c>
      <c r="G172" s="832" t="s">
        <v>4181</v>
      </c>
      <c r="H172" s="849"/>
      <c r="I172" s="849"/>
      <c r="J172" s="832"/>
      <c r="K172" s="832"/>
      <c r="L172" s="849"/>
      <c r="M172" s="849"/>
      <c r="N172" s="832"/>
      <c r="O172" s="832"/>
      <c r="P172" s="849">
        <v>4</v>
      </c>
      <c r="Q172" s="849">
        <v>344</v>
      </c>
      <c r="R172" s="837"/>
      <c r="S172" s="850">
        <v>86</v>
      </c>
    </row>
    <row r="173" spans="1:19" ht="14.4" customHeight="1" x14ac:dyDescent="0.3">
      <c r="A173" s="831" t="s">
        <v>4121</v>
      </c>
      <c r="B173" s="832" t="s">
        <v>4122</v>
      </c>
      <c r="C173" s="832" t="s">
        <v>595</v>
      </c>
      <c r="D173" s="832" t="s">
        <v>4111</v>
      </c>
      <c r="E173" s="832" t="s">
        <v>4118</v>
      </c>
      <c r="F173" s="832" t="s">
        <v>4196</v>
      </c>
      <c r="G173" s="832" t="s">
        <v>4197</v>
      </c>
      <c r="H173" s="849"/>
      <c r="I173" s="849"/>
      <c r="J173" s="832"/>
      <c r="K173" s="832"/>
      <c r="L173" s="849"/>
      <c r="M173" s="849"/>
      <c r="N173" s="832"/>
      <c r="O173" s="832"/>
      <c r="P173" s="849">
        <v>4</v>
      </c>
      <c r="Q173" s="849">
        <v>496</v>
      </c>
      <c r="R173" s="837"/>
      <c r="S173" s="850">
        <v>124</v>
      </c>
    </row>
    <row r="174" spans="1:19" ht="14.4" customHeight="1" x14ac:dyDescent="0.3">
      <c r="A174" s="831" t="s">
        <v>4121</v>
      </c>
      <c r="B174" s="832" t="s">
        <v>4122</v>
      </c>
      <c r="C174" s="832" t="s">
        <v>595</v>
      </c>
      <c r="D174" s="832" t="s">
        <v>1406</v>
      </c>
      <c r="E174" s="832" t="s">
        <v>4123</v>
      </c>
      <c r="F174" s="832" t="s">
        <v>4124</v>
      </c>
      <c r="G174" s="832" t="s">
        <v>4125</v>
      </c>
      <c r="H174" s="849">
        <v>2</v>
      </c>
      <c r="I174" s="849">
        <v>302.05</v>
      </c>
      <c r="J174" s="832">
        <v>0.71415060881900949</v>
      </c>
      <c r="K174" s="832">
        <v>151.02500000000001</v>
      </c>
      <c r="L174" s="849">
        <v>2.8</v>
      </c>
      <c r="M174" s="849">
        <v>422.94999999999993</v>
      </c>
      <c r="N174" s="832">
        <v>1</v>
      </c>
      <c r="O174" s="832">
        <v>151.05357142857142</v>
      </c>
      <c r="P174" s="849">
        <v>1.5</v>
      </c>
      <c r="Q174" s="849">
        <v>104.55</v>
      </c>
      <c r="R174" s="837">
        <v>0.24719233952003786</v>
      </c>
      <c r="S174" s="850">
        <v>69.7</v>
      </c>
    </row>
    <row r="175" spans="1:19" ht="14.4" customHeight="1" x14ac:dyDescent="0.3">
      <c r="A175" s="831" t="s">
        <v>4121</v>
      </c>
      <c r="B175" s="832" t="s">
        <v>4122</v>
      </c>
      <c r="C175" s="832" t="s">
        <v>595</v>
      </c>
      <c r="D175" s="832" t="s">
        <v>1406</v>
      </c>
      <c r="E175" s="832" t="s">
        <v>4123</v>
      </c>
      <c r="F175" s="832" t="s">
        <v>4126</v>
      </c>
      <c r="G175" s="832" t="s">
        <v>1288</v>
      </c>
      <c r="H175" s="849">
        <v>0.2</v>
      </c>
      <c r="I175" s="849">
        <v>15.37</v>
      </c>
      <c r="J175" s="832">
        <v>1</v>
      </c>
      <c r="K175" s="832">
        <v>76.849999999999994</v>
      </c>
      <c r="L175" s="849">
        <v>0.2</v>
      </c>
      <c r="M175" s="849">
        <v>15.37</v>
      </c>
      <c r="N175" s="832">
        <v>1</v>
      </c>
      <c r="O175" s="832">
        <v>76.849999999999994</v>
      </c>
      <c r="P175" s="849"/>
      <c r="Q175" s="849"/>
      <c r="R175" s="837"/>
      <c r="S175" s="850"/>
    </row>
    <row r="176" spans="1:19" ht="14.4" customHeight="1" x14ac:dyDescent="0.3">
      <c r="A176" s="831" t="s">
        <v>4121</v>
      </c>
      <c r="B176" s="832" t="s">
        <v>4122</v>
      </c>
      <c r="C176" s="832" t="s">
        <v>595</v>
      </c>
      <c r="D176" s="832" t="s">
        <v>1406</v>
      </c>
      <c r="E176" s="832" t="s">
        <v>4123</v>
      </c>
      <c r="F176" s="832" t="s">
        <v>4127</v>
      </c>
      <c r="G176" s="832" t="s">
        <v>620</v>
      </c>
      <c r="H176" s="849">
        <v>0.1</v>
      </c>
      <c r="I176" s="849">
        <v>7.8</v>
      </c>
      <c r="J176" s="832"/>
      <c r="K176" s="832">
        <v>78</v>
      </c>
      <c r="L176" s="849"/>
      <c r="M176" s="849"/>
      <c r="N176" s="832"/>
      <c r="O176" s="832"/>
      <c r="P176" s="849"/>
      <c r="Q176" s="849"/>
      <c r="R176" s="837"/>
      <c r="S176" s="850"/>
    </row>
    <row r="177" spans="1:19" ht="14.4" customHeight="1" x14ac:dyDescent="0.3">
      <c r="A177" s="831" t="s">
        <v>4121</v>
      </c>
      <c r="B177" s="832" t="s">
        <v>4122</v>
      </c>
      <c r="C177" s="832" t="s">
        <v>595</v>
      </c>
      <c r="D177" s="832" t="s">
        <v>1406</v>
      </c>
      <c r="E177" s="832" t="s">
        <v>4123</v>
      </c>
      <c r="F177" s="832" t="s">
        <v>4129</v>
      </c>
      <c r="G177" s="832"/>
      <c r="H177" s="849">
        <v>0.8</v>
      </c>
      <c r="I177" s="849">
        <v>211.24</v>
      </c>
      <c r="J177" s="832">
        <v>7.0319573901464718</v>
      </c>
      <c r="K177" s="832">
        <v>264.05</v>
      </c>
      <c r="L177" s="849">
        <v>0.14000000000000001</v>
      </c>
      <c r="M177" s="849">
        <v>30.04</v>
      </c>
      <c r="N177" s="832">
        <v>1</v>
      </c>
      <c r="O177" s="832">
        <v>214.57142857142856</v>
      </c>
      <c r="P177" s="849"/>
      <c r="Q177" s="849"/>
      <c r="R177" s="837"/>
      <c r="S177" s="850"/>
    </row>
    <row r="178" spans="1:19" ht="14.4" customHeight="1" x14ac:dyDescent="0.3">
      <c r="A178" s="831" t="s">
        <v>4121</v>
      </c>
      <c r="B178" s="832" t="s">
        <v>4122</v>
      </c>
      <c r="C178" s="832" t="s">
        <v>595</v>
      </c>
      <c r="D178" s="832" t="s">
        <v>1406</v>
      </c>
      <c r="E178" s="832" t="s">
        <v>4118</v>
      </c>
      <c r="F178" s="832" t="s">
        <v>4132</v>
      </c>
      <c r="G178" s="832" t="s">
        <v>4133</v>
      </c>
      <c r="H178" s="849">
        <v>32</v>
      </c>
      <c r="I178" s="849">
        <v>2656</v>
      </c>
      <c r="J178" s="832">
        <v>1.2307692307692308</v>
      </c>
      <c r="K178" s="832">
        <v>83</v>
      </c>
      <c r="L178" s="849">
        <v>26</v>
      </c>
      <c r="M178" s="849">
        <v>2158</v>
      </c>
      <c r="N178" s="832">
        <v>1</v>
      </c>
      <c r="O178" s="832">
        <v>83</v>
      </c>
      <c r="P178" s="849">
        <v>23</v>
      </c>
      <c r="Q178" s="849">
        <v>1909</v>
      </c>
      <c r="R178" s="837">
        <v>0.88461538461538458</v>
      </c>
      <c r="S178" s="850">
        <v>83</v>
      </c>
    </row>
    <row r="179" spans="1:19" ht="14.4" customHeight="1" x14ac:dyDescent="0.3">
      <c r="A179" s="831" t="s">
        <v>4121</v>
      </c>
      <c r="B179" s="832" t="s">
        <v>4122</v>
      </c>
      <c r="C179" s="832" t="s">
        <v>595</v>
      </c>
      <c r="D179" s="832" t="s">
        <v>1406</v>
      </c>
      <c r="E179" s="832" t="s">
        <v>4118</v>
      </c>
      <c r="F179" s="832" t="s">
        <v>4134</v>
      </c>
      <c r="G179" s="832" t="s">
        <v>4135</v>
      </c>
      <c r="H179" s="849">
        <v>1</v>
      </c>
      <c r="I179" s="849">
        <v>106</v>
      </c>
      <c r="J179" s="832"/>
      <c r="K179" s="832">
        <v>106</v>
      </c>
      <c r="L179" s="849"/>
      <c r="M179" s="849"/>
      <c r="N179" s="832"/>
      <c r="O179" s="832"/>
      <c r="P179" s="849"/>
      <c r="Q179" s="849"/>
      <c r="R179" s="837"/>
      <c r="S179" s="850"/>
    </row>
    <row r="180" spans="1:19" ht="14.4" customHeight="1" x14ac:dyDescent="0.3">
      <c r="A180" s="831" t="s">
        <v>4121</v>
      </c>
      <c r="B180" s="832" t="s">
        <v>4122</v>
      </c>
      <c r="C180" s="832" t="s">
        <v>595</v>
      </c>
      <c r="D180" s="832" t="s">
        <v>1406</v>
      </c>
      <c r="E180" s="832" t="s">
        <v>4118</v>
      </c>
      <c r="F180" s="832" t="s">
        <v>4142</v>
      </c>
      <c r="G180" s="832" t="s">
        <v>4143</v>
      </c>
      <c r="H180" s="849">
        <v>1</v>
      </c>
      <c r="I180" s="849">
        <v>207</v>
      </c>
      <c r="J180" s="832"/>
      <c r="K180" s="832">
        <v>207</v>
      </c>
      <c r="L180" s="849"/>
      <c r="M180" s="849"/>
      <c r="N180" s="832"/>
      <c r="O180" s="832"/>
      <c r="P180" s="849">
        <v>1</v>
      </c>
      <c r="Q180" s="849">
        <v>241</v>
      </c>
      <c r="R180" s="837"/>
      <c r="S180" s="850">
        <v>241</v>
      </c>
    </row>
    <row r="181" spans="1:19" ht="14.4" customHeight="1" x14ac:dyDescent="0.3">
      <c r="A181" s="831" t="s">
        <v>4121</v>
      </c>
      <c r="B181" s="832" t="s">
        <v>4122</v>
      </c>
      <c r="C181" s="832" t="s">
        <v>595</v>
      </c>
      <c r="D181" s="832" t="s">
        <v>1406</v>
      </c>
      <c r="E181" s="832" t="s">
        <v>4118</v>
      </c>
      <c r="F181" s="832" t="s">
        <v>4144</v>
      </c>
      <c r="G181" s="832" t="s">
        <v>4145</v>
      </c>
      <c r="H181" s="849">
        <v>1</v>
      </c>
      <c r="I181" s="849">
        <v>309</v>
      </c>
      <c r="J181" s="832"/>
      <c r="K181" s="832">
        <v>309</v>
      </c>
      <c r="L181" s="849"/>
      <c r="M181" s="849"/>
      <c r="N181" s="832"/>
      <c r="O181" s="832"/>
      <c r="P181" s="849">
        <v>1</v>
      </c>
      <c r="Q181" s="849">
        <v>382</v>
      </c>
      <c r="R181" s="837"/>
      <c r="S181" s="850">
        <v>382</v>
      </c>
    </row>
    <row r="182" spans="1:19" ht="14.4" customHeight="1" x14ac:dyDescent="0.3">
      <c r="A182" s="831" t="s">
        <v>4121</v>
      </c>
      <c r="B182" s="832" t="s">
        <v>4122</v>
      </c>
      <c r="C182" s="832" t="s">
        <v>595</v>
      </c>
      <c r="D182" s="832" t="s">
        <v>1406</v>
      </c>
      <c r="E182" s="832" t="s">
        <v>4118</v>
      </c>
      <c r="F182" s="832" t="s">
        <v>4148</v>
      </c>
      <c r="G182" s="832" t="s">
        <v>4149</v>
      </c>
      <c r="H182" s="849">
        <v>15</v>
      </c>
      <c r="I182" s="849">
        <v>1485</v>
      </c>
      <c r="J182" s="832">
        <v>1.25</v>
      </c>
      <c r="K182" s="832">
        <v>99</v>
      </c>
      <c r="L182" s="849">
        <v>12</v>
      </c>
      <c r="M182" s="849">
        <v>1188</v>
      </c>
      <c r="N182" s="832">
        <v>1</v>
      </c>
      <c r="O182" s="832">
        <v>99</v>
      </c>
      <c r="P182" s="849">
        <v>13</v>
      </c>
      <c r="Q182" s="849">
        <v>1183</v>
      </c>
      <c r="R182" s="837">
        <v>0.99579124579124578</v>
      </c>
      <c r="S182" s="850">
        <v>91</v>
      </c>
    </row>
    <row r="183" spans="1:19" ht="14.4" customHeight="1" x14ac:dyDescent="0.3">
      <c r="A183" s="831" t="s">
        <v>4121</v>
      </c>
      <c r="B183" s="832" t="s">
        <v>4122</v>
      </c>
      <c r="C183" s="832" t="s">
        <v>595</v>
      </c>
      <c r="D183" s="832" t="s">
        <v>1406</v>
      </c>
      <c r="E183" s="832" t="s">
        <v>4118</v>
      </c>
      <c r="F183" s="832" t="s">
        <v>4150</v>
      </c>
      <c r="G183" s="832" t="s">
        <v>4151</v>
      </c>
      <c r="H183" s="849">
        <v>7</v>
      </c>
      <c r="I183" s="849">
        <v>679</v>
      </c>
      <c r="J183" s="832">
        <v>1.1666666666666667</v>
      </c>
      <c r="K183" s="832">
        <v>97</v>
      </c>
      <c r="L183" s="849">
        <v>6</v>
      </c>
      <c r="M183" s="849">
        <v>582</v>
      </c>
      <c r="N183" s="832">
        <v>1</v>
      </c>
      <c r="O183" s="832">
        <v>97</v>
      </c>
      <c r="P183" s="849">
        <v>6</v>
      </c>
      <c r="Q183" s="849">
        <v>486</v>
      </c>
      <c r="R183" s="837">
        <v>0.83505154639175261</v>
      </c>
      <c r="S183" s="850">
        <v>81</v>
      </c>
    </row>
    <row r="184" spans="1:19" ht="14.4" customHeight="1" x14ac:dyDescent="0.3">
      <c r="A184" s="831" t="s">
        <v>4121</v>
      </c>
      <c r="B184" s="832" t="s">
        <v>4122</v>
      </c>
      <c r="C184" s="832" t="s">
        <v>595</v>
      </c>
      <c r="D184" s="832" t="s">
        <v>1406</v>
      </c>
      <c r="E184" s="832" t="s">
        <v>4118</v>
      </c>
      <c r="F184" s="832" t="s">
        <v>4152</v>
      </c>
      <c r="G184" s="832" t="s">
        <v>4153</v>
      </c>
      <c r="H184" s="849">
        <v>463</v>
      </c>
      <c r="I184" s="849">
        <v>58338</v>
      </c>
      <c r="J184" s="832">
        <v>1.2152230971128608</v>
      </c>
      <c r="K184" s="832">
        <v>126</v>
      </c>
      <c r="L184" s="849">
        <v>381</v>
      </c>
      <c r="M184" s="849">
        <v>48006</v>
      </c>
      <c r="N184" s="832">
        <v>1</v>
      </c>
      <c r="O184" s="832">
        <v>126</v>
      </c>
      <c r="P184" s="849">
        <v>335</v>
      </c>
      <c r="Q184" s="849">
        <v>42545</v>
      </c>
      <c r="R184" s="837">
        <v>0.88624338624338628</v>
      </c>
      <c r="S184" s="850">
        <v>127</v>
      </c>
    </row>
    <row r="185" spans="1:19" ht="14.4" customHeight="1" x14ac:dyDescent="0.3">
      <c r="A185" s="831" t="s">
        <v>4121</v>
      </c>
      <c r="B185" s="832" t="s">
        <v>4122</v>
      </c>
      <c r="C185" s="832" t="s">
        <v>595</v>
      </c>
      <c r="D185" s="832" t="s">
        <v>1406</v>
      </c>
      <c r="E185" s="832" t="s">
        <v>4118</v>
      </c>
      <c r="F185" s="832" t="s">
        <v>4156</v>
      </c>
      <c r="G185" s="832" t="s">
        <v>4157</v>
      </c>
      <c r="H185" s="849">
        <v>1</v>
      </c>
      <c r="I185" s="849">
        <v>427</v>
      </c>
      <c r="J185" s="832"/>
      <c r="K185" s="832">
        <v>427</v>
      </c>
      <c r="L185" s="849"/>
      <c r="M185" s="849"/>
      <c r="N185" s="832"/>
      <c r="O185" s="832"/>
      <c r="P185" s="849"/>
      <c r="Q185" s="849"/>
      <c r="R185" s="837"/>
      <c r="S185" s="850"/>
    </row>
    <row r="186" spans="1:19" ht="14.4" customHeight="1" x14ac:dyDescent="0.3">
      <c r="A186" s="831" t="s">
        <v>4121</v>
      </c>
      <c r="B186" s="832" t="s">
        <v>4122</v>
      </c>
      <c r="C186" s="832" t="s">
        <v>595</v>
      </c>
      <c r="D186" s="832" t="s">
        <v>1406</v>
      </c>
      <c r="E186" s="832" t="s">
        <v>4118</v>
      </c>
      <c r="F186" s="832" t="s">
        <v>4164</v>
      </c>
      <c r="G186" s="832" t="s">
        <v>4165</v>
      </c>
      <c r="H186" s="849">
        <v>4</v>
      </c>
      <c r="I186" s="849">
        <v>6708</v>
      </c>
      <c r="J186" s="832">
        <v>3.9976162097735397</v>
      </c>
      <c r="K186" s="832">
        <v>1677</v>
      </c>
      <c r="L186" s="849">
        <v>1</v>
      </c>
      <c r="M186" s="849">
        <v>1678</v>
      </c>
      <c r="N186" s="832">
        <v>1</v>
      </c>
      <c r="O186" s="832">
        <v>1678</v>
      </c>
      <c r="P186" s="849"/>
      <c r="Q186" s="849"/>
      <c r="R186" s="837"/>
      <c r="S186" s="850"/>
    </row>
    <row r="187" spans="1:19" ht="14.4" customHeight="1" x14ac:dyDescent="0.3">
      <c r="A187" s="831" t="s">
        <v>4121</v>
      </c>
      <c r="B187" s="832" t="s">
        <v>4122</v>
      </c>
      <c r="C187" s="832" t="s">
        <v>595</v>
      </c>
      <c r="D187" s="832" t="s">
        <v>1406</v>
      </c>
      <c r="E187" s="832" t="s">
        <v>4118</v>
      </c>
      <c r="F187" s="832" t="s">
        <v>4166</v>
      </c>
      <c r="G187" s="832" t="s">
        <v>4167</v>
      </c>
      <c r="H187" s="849">
        <v>2</v>
      </c>
      <c r="I187" s="849">
        <v>2618</v>
      </c>
      <c r="J187" s="832">
        <v>0.39969465648854963</v>
      </c>
      <c r="K187" s="832">
        <v>1309</v>
      </c>
      <c r="L187" s="849">
        <v>5</v>
      </c>
      <c r="M187" s="849">
        <v>6550</v>
      </c>
      <c r="N187" s="832">
        <v>1</v>
      </c>
      <c r="O187" s="832">
        <v>1310</v>
      </c>
      <c r="P187" s="849">
        <v>6</v>
      </c>
      <c r="Q187" s="849">
        <v>7878</v>
      </c>
      <c r="R187" s="837">
        <v>1.2027480916030535</v>
      </c>
      <c r="S187" s="850">
        <v>1313</v>
      </c>
    </row>
    <row r="188" spans="1:19" ht="14.4" customHeight="1" x14ac:dyDescent="0.3">
      <c r="A188" s="831" t="s">
        <v>4121</v>
      </c>
      <c r="B188" s="832" t="s">
        <v>4122</v>
      </c>
      <c r="C188" s="832" t="s">
        <v>595</v>
      </c>
      <c r="D188" s="832" t="s">
        <v>1406</v>
      </c>
      <c r="E188" s="832" t="s">
        <v>4118</v>
      </c>
      <c r="F188" s="832" t="s">
        <v>4168</v>
      </c>
      <c r="G188" s="832" t="s">
        <v>4169</v>
      </c>
      <c r="H188" s="849">
        <v>1</v>
      </c>
      <c r="I188" s="849">
        <v>971</v>
      </c>
      <c r="J188" s="832">
        <v>0.99897119341563789</v>
      </c>
      <c r="K188" s="832">
        <v>971</v>
      </c>
      <c r="L188" s="849">
        <v>1</v>
      </c>
      <c r="M188" s="849">
        <v>972</v>
      </c>
      <c r="N188" s="832">
        <v>1</v>
      </c>
      <c r="O188" s="832">
        <v>972</v>
      </c>
      <c r="P188" s="849"/>
      <c r="Q188" s="849"/>
      <c r="R188" s="837"/>
      <c r="S188" s="850"/>
    </row>
    <row r="189" spans="1:19" ht="14.4" customHeight="1" x14ac:dyDescent="0.3">
      <c r="A189" s="831" t="s">
        <v>4121</v>
      </c>
      <c r="B189" s="832" t="s">
        <v>4122</v>
      </c>
      <c r="C189" s="832" t="s">
        <v>595</v>
      </c>
      <c r="D189" s="832" t="s">
        <v>1406</v>
      </c>
      <c r="E189" s="832" t="s">
        <v>4118</v>
      </c>
      <c r="F189" s="832" t="s">
        <v>4170</v>
      </c>
      <c r="G189" s="832" t="s">
        <v>4171</v>
      </c>
      <c r="H189" s="849"/>
      <c r="I189" s="849"/>
      <c r="J189" s="832"/>
      <c r="K189" s="832"/>
      <c r="L189" s="849">
        <v>2</v>
      </c>
      <c r="M189" s="849">
        <v>1972</v>
      </c>
      <c r="N189" s="832">
        <v>1</v>
      </c>
      <c r="O189" s="832">
        <v>986</v>
      </c>
      <c r="P189" s="849">
        <v>1</v>
      </c>
      <c r="Q189" s="849">
        <v>989</v>
      </c>
      <c r="R189" s="837">
        <v>0.50152129817444224</v>
      </c>
      <c r="S189" s="850">
        <v>989</v>
      </c>
    </row>
    <row r="190" spans="1:19" ht="14.4" customHeight="1" x14ac:dyDescent="0.3">
      <c r="A190" s="831" t="s">
        <v>4121</v>
      </c>
      <c r="B190" s="832" t="s">
        <v>4122</v>
      </c>
      <c r="C190" s="832" t="s">
        <v>595</v>
      </c>
      <c r="D190" s="832" t="s">
        <v>1406</v>
      </c>
      <c r="E190" s="832" t="s">
        <v>4118</v>
      </c>
      <c r="F190" s="832" t="s">
        <v>4172</v>
      </c>
      <c r="G190" s="832" t="s">
        <v>4173</v>
      </c>
      <c r="H190" s="849">
        <v>4</v>
      </c>
      <c r="I190" s="849">
        <v>652</v>
      </c>
      <c r="J190" s="832">
        <v>2</v>
      </c>
      <c r="K190" s="832">
        <v>163</v>
      </c>
      <c r="L190" s="849">
        <v>2</v>
      </c>
      <c r="M190" s="849">
        <v>326</v>
      </c>
      <c r="N190" s="832">
        <v>1</v>
      </c>
      <c r="O190" s="832">
        <v>163</v>
      </c>
      <c r="P190" s="849">
        <v>2</v>
      </c>
      <c r="Q190" s="849">
        <v>328</v>
      </c>
      <c r="R190" s="837">
        <v>1.0061349693251533</v>
      </c>
      <c r="S190" s="850">
        <v>164</v>
      </c>
    </row>
    <row r="191" spans="1:19" ht="14.4" customHeight="1" x14ac:dyDescent="0.3">
      <c r="A191" s="831" t="s">
        <v>4121</v>
      </c>
      <c r="B191" s="832" t="s">
        <v>4122</v>
      </c>
      <c r="C191" s="832" t="s">
        <v>595</v>
      </c>
      <c r="D191" s="832" t="s">
        <v>1406</v>
      </c>
      <c r="E191" s="832" t="s">
        <v>4118</v>
      </c>
      <c r="F191" s="832" t="s">
        <v>4174</v>
      </c>
      <c r="G191" s="832" t="s">
        <v>4175</v>
      </c>
      <c r="H191" s="849">
        <v>231</v>
      </c>
      <c r="I191" s="849">
        <v>7699.98</v>
      </c>
      <c r="J191" s="832">
        <v>0.68545836363749657</v>
      </c>
      <c r="K191" s="832">
        <v>33.333246753246755</v>
      </c>
      <c r="L191" s="849">
        <v>337</v>
      </c>
      <c r="M191" s="849">
        <v>11233.33</v>
      </c>
      <c r="N191" s="832">
        <v>1</v>
      </c>
      <c r="O191" s="832">
        <v>33.333323442136496</v>
      </c>
      <c r="P191" s="849">
        <v>281</v>
      </c>
      <c r="Q191" s="849">
        <v>9366.67</v>
      </c>
      <c r="R191" s="837">
        <v>0.8338284373378152</v>
      </c>
      <c r="S191" s="850">
        <v>33.333345195729535</v>
      </c>
    </row>
    <row r="192" spans="1:19" ht="14.4" customHeight="1" x14ac:dyDescent="0.3">
      <c r="A192" s="831" t="s">
        <v>4121</v>
      </c>
      <c r="B192" s="832" t="s">
        <v>4122</v>
      </c>
      <c r="C192" s="832" t="s">
        <v>595</v>
      </c>
      <c r="D192" s="832" t="s">
        <v>1406</v>
      </c>
      <c r="E192" s="832" t="s">
        <v>4118</v>
      </c>
      <c r="F192" s="832" t="s">
        <v>4178</v>
      </c>
      <c r="G192" s="832" t="s">
        <v>4179</v>
      </c>
      <c r="H192" s="849">
        <v>3</v>
      </c>
      <c r="I192" s="849">
        <v>111</v>
      </c>
      <c r="J192" s="832"/>
      <c r="K192" s="832">
        <v>37</v>
      </c>
      <c r="L192" s="849"/>
      <c r="M192" s="849"/>
      <c r="N192" s="832"/>
      <c r="O192" s="832"/>
      <c r="P192" s="849"/>
      <c r="Q192" s="849"/>
      <c r="R192" s="837"/>
      <c r="S192" s="850"/>
    </row>
    <row r="193" spans="1:19" ht="14.4" customHeight="1" x14ac:dyDescent="0.3">
      <c r="A193" s="831" t="s">
        <v>4121</v>
      </c>
      <c r="B193" s="832" t="s">
        <v>4122</v>
      </c>
      <c r="C193" s="832" t="s">
        <v>595</v>
      </c>
      <c r="D193" s="832" t="s">
        <v>1406</v>
      </c>
      <c r="E193" s="832" t="s">
        <v>4118</v>
      </c>
      <c r="F193" s="832" t="s">
        <v>4180</v>
      </c>
      <c r="G193" s="832" t="s">
        <v>4181</v>
      </c>
      <c r="H193" s="849">
        <v>11</v>
      </c>
      <c r="I193" s="849">
        <v>946</v>
      </c>
      <c r="J193" s="832">
        <v>1</v>
      </c>
      <c r="K193" s="832">
        <v>86</v>
      </c>
      <c r="L193" s="849">
        <v>11</v>
      </c>
      <c r="M193" s="849">
        <v>946</v>
      </c>
      <c r="N193" s="832">
        <v>1</v>
      </c>
      <c r="O193" s="832">
        <v>86</v>
      </c>
      <c r="P193" s="849">
        <v>6</v>
      </c>
      <c r="Q193" s="849">
        <v>516</v>
      </c>
      <c r="R193" s="837">
        <v>0.54545454545454541</v>
      </c>
      <c r="S193" s="850">
        <v>86</v>
      </c>
    </row>
    <row r="194" spans="1:19" ht="14.4" customHeight="1" x14ac:dyDescent="0.3">
      <c r="A194" s="831" t="s">
        <v>4121</v>
      </c>
      <c r="B194" s="832" t="s">
        <v>4122</v>
      </c>
      <c r="C194" s="832" t="s">
        <v>595</v>
      </c>
      <c r="D194" s="832" t="s">
        <v>1406</v>
      </c>
      <c r="E194" s="832" t="s">
        <v>4118</v>
      </c>
      <c r="F194" s="832" t="s">
        <v>4182</v>
      </c>
      <c r="G194" s="832" t="s">
        <v>4183</v>
      </c>
      <c r="H194" s="849">
        <v>10</v>
      </c>
      <c r="I194" s="849">
        <v>320</v>
      </c>
      <c r="J194" s="832">
        <v>0.76923076923076927</v>
      </c>
      <c r="K194" s="832">
        <v>32</v>
      </c>
      <c r="L194" s="849">
        <v>13</v>
      </c>
      <c r="M194" s="849">
        <v>416</v>
      </c>
      <c r="N194" s="832">
        <v>1</v>
      </c>
      <c r="O194" s="832">
        <v>32</v>
      </c>
      <c r="P194" s="849">
        <v>7</v>
      </c>
      <c r="Q194" s="849">
        <v>224</v>
      </c>
      <c r="R194" s="837">
        <v>0.53846153846153844</v>
      </c>
      <c r="S194" s="850">
        <v>32</v>
      </c>
    </row>
    <row r="195" spans="1:19" ht="14.4" customHeight="1" x14ac:dyDescent="0.3">
      <c r="A195" s="831" t="s">
        <v>4121</v>
      </c>
      <c r="B195" s="832" t="s">
        <v>4122</v>
      </c>
      <c r="C195" s="832" t="s">
        <v>595</v>
      </c>
      <c r="D195" s="832" t="s">
        <v>1406</v>
      </c>
      <c r="E195" s="832" t="s">
        <v>4118</v>
      </c>
      <c r="F195" s="832" t="s">
        <v>4186</v>
      </c>
      <c r="G195" s="832" t="s">
        <v>4187</v>
      </c>
      <c r="H195" s="849"/>
      <c r="I195" s="849"/>
      <c r="J195" s="832"/>
      <c r="K195" s="832"/>
      <c r="L195" s="849">
        <v>2</v>
      </c>
      <c r="M195" s="849">
        <v>790</v>
      </c>
      <c r="N195" s="832">
        <v>1</v>
      </c>
      <c r="O195" s="832">
        <v>395</v>
      </c>
      <c r="P195" s="849"/>
      <c r="Q195" s="849"/>
      <c r="R195" s="837"/>
      <c r="S195" s="850"/>
    </row>
    <row r="196" spans="1:19" ht="14.4" customHeight="1" x14ac:dyDescent="0.3">
      <c r="A196" s="831" t="s">
        <v>4121</v>
      </c>
      <c r="B196" s="832" t="s">
        <v>4122</v>
      </c>
      <c r="C196" s="832" t="s">
        <v>595</v>
      </c>
      <c r="D196" s="832" t="s">
        <v>1406</v>
      </c>
      <c r="E196" s="832" t="s">
        <v>4118</v>
      </c>
      <c r="F196" s="832" t="s">
        <v>4188</v>
      </c>
      <c r="G196" s="832" t="s">
        <v>4189</v>
      </c>
      <c r="H196" s="849">
        <v>3</v>
      </c>
      <c r="I196" s="849">
        <v>486</v>
      </c>
      <c r="J196" s="832">
        <v>1</v>
      </c>
      <c r="K196" s="832">
        <v>162</v>
      </c>
      <c r="L196" s="849">
        <v>3</v>
      </c>
      <c r="M196" s="849">
        <v>486</v>
      </c>
      <c r="N196" s="832">
        <v>1</v>
      </c>
      <c r="O196" s="832">
        <v>162</v>
      </c>
      <c r="P196" s="849">
        <v>2</v>
      </c>
      <c r="Q196" s="849">
        <v>316</v>
      </c>
      <c r="R196" s="837">
        <v>0.65020576131687247</v>
      </c>
      <c r="S196" s="850">
        <v>158</v>
      </c>
    </row>
    <row r="197" spans="1:19" ht="14.4" customHeight="1" x14ac:dyDescent="0.3">
      <c r="A197" s="831" t="s">
        <v>4121</v>
      </c>
      <c r="B197" s="832" t="s">
        <v>4122</v>
      </c>
      <c r="C197" s="832" t="s">
        <v>595</v>
      </c>
      <c r="D197" s="832" t="s">
        <v>1406</v>
      </c>
      <c r="E197" s="832" t="s">
        <v>4118</v>
      </c>
      <c r="F197" s="832" t="s">
        <v>4190</v>
      </c>
      <c r="G197" s="832" t="s">
        <v>4191</v>
      </c>
      <c r="H197" s="849">
        <v>2</v>
      </c>
      <c r="I197" s="849">
        <v>118</v>
      </c>
      <c r="J197" s="832"/>
      <c r="K197" s="832">
        <v>59</v>
      </c>
      <c r="L197" s="849"/>
      <c r="M197" s="849"/>
      <c r="N197" s="832"/>
      <c r="O197" s="832"/>
      <c r="P197" s="849"/>
      <c r="Q197" s="849"/>
      <c r="R197" s="837"/>
      <c r="S197" s="850"/>
    </row>
    <row r="198" spans="1:19" ht="14.4" customHeight="1" x14ac:dyDescent="0.3">
      <c r="A198" s="831" t="s">
        <v>4121</v>
      </c>
      <c r="B198" s="832" t="s">
        <v>4122</v>
      </c>
      <c r="C198" s="832" t="s">
        <v>595</v>
      </c>
      <c r="D198" s="832" t="s">
        <v>1406</v>
      </c>
      <c r="E198" s="832" t="s">
        <v>4118</v>
      </c>
      <c r="F198" s="832" t="s">
        <v>4119</v>
      </c>
      <c r="G198" s="832" t="s">
        <v>4120</v>
      </c>
      <c r="H198" s="849">
        <v>20</v>
      </c>
      <c r="I198" s="849">
        <v>5020</v>
      </c>
      <c r="J198" s="832">
        <v>1.4285714285714286</v>
      </c>
      <c r="K198" s="832">
        <v>251</v>
      </c>
      <c r="L198" s="849">
        <v>14</v>
      </c>
      <c r="M198" s="849">
        <v>3514</v>
      </c>
      <c r="N198" s="832">
        <v>1</v>
      </c>
      <c r="O198" s="832">
        <v>251</v>
      </c>
      <c r="P198" s="849">
        <v>13</v>
      </c>
      <c r="Q198" s="849">
        <v>3276</v>
      </c>
      <c r="R198" s="837">
        <v>0.9322709163346613</v>
      </c>
      <c r="S198" s="850">
        <v>252</v>
      </c>
    </row>
    <row r="199" spans="1:19" ht="14.4" customHeight="1" x14ac:dyDescent="0.3">
      <c r="A199" s="831" t="s">
        <v>4121</v>
      </c>
      <c r="B199" s="832" t="s">
        <v>4122</v>
      </c>
      <c r="C199" s="832" t="s">
        <v>595</v>
      </c>
      <c r="D199" s="832" t="s">
        <v>1406</v>
      </c>
      <c r="E199" s="832" t="s">
        <v>4118</v>
      </c>
      <c r="F199" s="832" t="s">
        <v>4194</v>
      </c>
      <c r="G199" s="832" t="s">
        <v>4195</v>
      </c>
      <c r="H199" s="849"/>
      <c r="I199" s="849"/>
      <c r="J199" s="832"/>
      <c r="K199" s="832"/>
      <c r="L199" s="849"/>
      <c r="M199" s="849"/>
      <c r="N199" s="832"/>
      <c r="O199" s="832"/>
      <c r="P199" s="849">
        <v>1</v>
      </c>
      <c r="Q199" s="849">
        <v>723</v>
      </c>
      <c r="R199" s="837"/>
      <c r="S199" s="850">
        <v>723</v>
      </c>
    </row>
    <row r="200" spans="1:19" ht="14.4" customHeight="1" x14ac:dyDescent="0.3">
      <c r="A200" s="831" t="s">
        <v>4121</v>
      </c>
      <c r="B200" s="832" t="s">
        <v>4122</v>
      </c>
      <c r="C200" s="832" t="s">
        <v>595</v>
      </c>
      <c r="D200" s="832" t="s">
        <v>1406</v>
      </c>
      <c r="E200" s="832" t="s">
        <v>4118</v>
      </c>
      <c r="F200" s="832" t="s">
        <v>4198</v>
      </c>
      <c r="G200" s="832" t="s">
        <v>4199</v>
      </c>
      <c r="H200" s="849">
        <v>1</v>
      </c>
      <c r="I200" s="849">
        <v>59</v>
      </c>
      <c r="J200" s="832"/>
      <c r="K200" s="832">
        <v>59</v>
      </c>
      <c r="L200" s="849"/>
      <c r="M200" s="849"/>
      <c r="N200" s="832"/>
      <c r="O200" s="832"/>
      <c r="P200" s="849"/>
      <c r="Q200" s="849"/>
      <c r="R200" s="837"/>
      <c r="S200" s="850"/>
    </row>
    <row r="201" spans="1:19" ht="14.4" customHeight="1" x14ac:dyDescent="0.3">
      <c r="A201" s="831" t="s">
        <v>4121</v>
      </c>
      <c r="B201" s="832" t="s">
        <v>4122</v>
      </c>
      <c r="C201" s="832" t="s">
        <v>595</v>
      </c>
      <c r="D201" s="832" t="s">
        <v>1406</v>
      </c>
      <c r="E201" s="832" t="s">
        <v>4118</v>
      </c>
      <c r="F201" s="832" t="s">
        <v>4200</v>
      </c>
      <c r="G201" s="832" t="s">
        <v>4201</v>
      </c>
      <c r="H201" s="849">
        <v>2</v>
      </c>
      <c r="I201" s="849">
        <v>366</v>
      </c>
      <c r="J201" s="832"/>
      <c r="K201" s="832">
        <v>183</v>
      </c>
      <c r="L201" s="849"/>
      <c r="M201" s="849"/>
      <c r="N201" s="832"/>
      <c r="O201" s="832"/>
      <c r="P201" s="849"/>
      <c r="Q201" s="849"/>
      <c r="R201" s="837"/>
      <c r="S201" s="850"/>
    </row>
    <row r="202" spans="1:19" ht="14.4" customHeight="1" x14ac:dyDescent="0.3">
      <c r="A202" s="831" t="s">
        <v>4121</v>
      </c>
      <c r="B202" s="832" t="s">
        <v>4122</v>
      </c>
      <c r="C202" s="832" t="s">
        <v>595</v>
      </c>
      <c r="D202" s="832" t="s">
        <v>1406</v>
      </c>
      <c r="E202" s="832" t="s">
        <v>4118</v>
      </c>
      <c r="F202" s="832" t="s">
        <v>4206</v>
      </c>
      <c r="G202" s="832" t="s">
        <v>4207</v>
      </c>
      <c r="H202" s="849"/>
      <c r="I202" s="849"/>
      <c r="J202" s="832"/>
      <c r="K202" s="832"/>
      <c r="L202" s="849">
        <v>2</v>
      </c>
      <c r="M202" s="849">
        <v>1000</v>
      </c>
      <c r="N202" s="832">
        <v>1</v>
      </c>
      <c r="O202" s="832">
        <v>500</v>
      </c>
      <c r="P202" s="849"/>
      <c r="Q202" s="849"/>
      <c r="R202" s="837"/>
      <c r="S202" s="850"/>
    </row>
    <row r="203" spans="1:19" ht="14.4" customHeight="1" x14ac:dyDescent="0.3">
      <c r="A203" s="831" t="s">
        <v>4121</v>
      </c>
      <c r="B203" s="832" t="s">
        <v>4122</v>
      </c>
      <c r="C203" s="832" t="s">
        <v>595</v>
      </c>
      <c r="D203" s="832" t="s">
        <v>1406</v>
      </c>
      <c r="E203" s="832" t="s">
        <v>4118</v>
      </c>
      <c r="F203" s="832" t="s">
        <v>4210</v>
      </c>
      <c r="G203" s="832" t="s">
        <v>4211</v>
      </c>
      <c r="H203" s="849">
        <v>18</v>
      </c>
      <c r="I203" s="849">
        <v>2070</v>
      </c>
      <c r="J203" s="832">
        <v>1.3846153846153846</v>
      </c>
      <c r="K203" s="832">
        <v>115</v>
      </c>
      <c r="L203" s="849">
        <v>13</v>
      </c>
      <c r="M203" s="849">
        <v>1495</v>
      </c>
      <c r="N203" s="832">
        <v>1</v>
      </c>
      <c r="O203" s="832">
        <v>115</v>
      </c>
      <c r="P203" s="849">
        <v>14</v>
      </c>
      <c r="Q203" s="849">
        <v>2030</v>
      </c>
      <c r="R203" s="837">
        <v>1.3578595317725752</v>
      </c>
      <c r="S203" s="850">
        <v>145</v>
      </c>
    </row>
    <row r="204" spans="1:19" ht="14.4" customHeight="1" x14ac:dyDescent="0.3">
      <c r="A204" s="831" t="s">
        <v>4121</v>
      </c>
      <c r="B204" s="832" t="s">
        <v>4122</v>
      </c>
      <c r="C204" s="832" t="s">
        <v>595</v>
      </c>
      <c r="D204" s="832" t="s">
        <v>1406</v>
      </c>
      <c r="E204" s="832" t="s">
        <v>4118</v>
      </c>
      <c r="F204" s="832" t="s">
        <v>4214</v>
      </c>
      <c r="G204" s="832" t="s">
        <v>4215</v>
      </c>
      <c r="H204" s="849">
        <v>1</v>
      </c>
      <c r="I204" s="849">
        <v>120</v>
      </c>
      <c r="J204" s="832"/>
      <c r="K204" s="832">
        <v>120</v>
      </c>
      <c r="L204" s="849"/>
      <c r="M204" s="849"/>
      <c r="N204" s="832"/>
      <c r="O204" s="832"/>
      <c r="P204" s="849"/>
      <c r="Q204" s="849"/>
      <c r="R204" s="837"/>
      <c r="S204" s="850"/>
    </row>
    <row r="205" spans="1:19" ht="14.4" customHeight="1" x14ac:dyDescent="0.3">
      <c r="A205" s="831" t="s">
        <v>4121</v>
      </c>
      <c r="B205" s="832" t="s">
        <v>4122</v>
      </c>
      <c r="C205" s="832" t="s">
        <v>595</v>
      </c>
      <c r="D205" s="832" t="s">
        <v>1406</v>
      </c>
      <c r="E205" s="832" t="s">
        <v>4118</v>
      </c>
      <c r="F205" s="832" t="s">
        <v>4216</v>
      </c>
      <c r="G205" s="832" t="s">
        <v>4217</v>
      </c>
      <c r="H205" s="849">
        <v>2</v>
      </c>
      <c r="I205" s="849">
        <v>1220</v>
      </c>
      <c r="J205" s="832"/>
      <c r="K205" s="832">
        <v>610</v>
      </c>
      <c r="L205" s="849"/>
      <c r="M205" s="849"/>
      <c r="N205" s="832"/>
      <c r="O205" s="832"/>
      <c r="P205" s="849"/>
      <c r="Q205" s="849"/>
      <c r="R205" s="837"/>
      <c r="S205" s="850"/>
    </row>
    <row r="206" spans="1:19" ht="14.4" customHeight="1" x14ac:dyDescent="0.3">
      <c r="A206" s="831" t="s">
        <v>4121</v>
      </c>
      <c r="B206" s="832" t="s">
        <v>4122</v>
      </c>
      <c r="C206" s="832" t="s">
        <v>595</v>
      </c>
      <c r="D206" s="832" t="s">
        <v>1406</v>
      </c>
      <c r="E206" s="832" t="s">
        <v>4118</v>
      </c>
      <c r="F206" s="832" t="s">
        <v>4218</v>
      </c>
      <c r="G206" s="832" t="s">
        <v>4219</v>
      </c>
      <c r="H206" s="849"/>
      <c r="I206" s="849"/>
      <c r="J206" s="832"/>
      <c r="K206" s="832"/>
      <c r="L206" s="849">
        <v>1</v>
      </c>
      <c r="M206" s="849">
        <v>948</v>
      </c>
      <c r="N206" s="832">
        <v>1</v>
      </c>
      <c r="O206" s="832">
        <v>948</v>
      </c>
      <c r="P206" s="849"/>
      <c r="Q206" s="849"/>
      <c r="R206" s="837"/>
      <c r="S206" s="850"/>
    </row>
    <row r="207" spans="1:19" ht="14.4" customHeight="1" x14ac:dyDescent="0.3">
      <c r="A207" s="831" t="s">
        <v>4121</v>
      </c>
      <c r="B207" s="832" t="s">
        <v>4122</v>
      </c>
      <c r="C207" s="832" t="s">
        <v>595</v>
      </c>
      <c r="D207" s="832" t="s">
        <v>1406</v>
      </c>
      <c r="E207" s="832" t="s">
        <v>4118</v>
      </c>
      <c r="F207" s="832" t="s">
        <v>4220</v>
      </c>
      <c r="G207" s="832" t="s">
        <v>4221</v>
      </c>
      <c r="H207" s="849">
        <v>5</v>
      </c>
      <c r="I207" s="849">
        <v>1135</v>
      </c>
      <c r="J207" s="832">
        <v>1.25</v>
      </c>
      <c r="K207" s="832">
        <v>227</v>
      </c>
      <c r="L207" s="849">
        <v>4</v>
      </c>
      <c r="M207" s="849">
        <v>908</v>
      </c>
      <c r="N207" s="832">
        <v>1</v>
      </c>
      <c r="O207" s="832">
        <v>227</v>
      </c>
      <c r="P207" s="849">
        <v>3</v>
      </c>
      <c r="Q207" s="849">
        <v>495</v>
      </c>
      <c r="R207" s="837">
        <v>0.54515418502202639</v>
      </c>
      <c r="S207" s="850">
        <v>165</v>
      </c>
    </row>
    <row r="208" spans="1:19" ht="14.4" customHeight="1" x14ac:dyDescent="0.3">
      <c r="A208" s="831" t="s">
        <v>4121</v>
      </c>
      <c r="B208" s="832" t="s">
        <v>4122</v>
      </c>
      <c r="C208" s="832" t="s">
        <v>595</v>
      </c>
      <c r="D208" s="832" t="s">
        <v>1406</v>
      </c>
      <c r="E208" s="832" t="s">
        <v>4118</v>
      </c>
      <c r="F208" s="832" t="s">
        <v>4224</v>
      </c>
      <c r="G208" s="832" t="s">
        <v>4225</v>
      </c>
      <c r="H208" s="849">
        <v>4</v>
      </c>
      <c r="I208" s="849">
        <v>344</v>
      </c>
      <c r="J208" s="832"/>
      <c r="K208" s="832">
        <v>86</v>
      </c>
      <c r="L208" s="849"/>
      <c r="M208" s="849"/>
      <c r="N208" s="832"/>
      <c r="O208" s="832"/>
      <c r="P208" s="849"/>
      <c r="Q208" s="849"/>
      <c r="R208" s="837"/>
      <c r="S208" s="850"/>
    </row>
    <row r="209" spans="1:19" ht="14.4" customHeight="1" x14ac:dyDescent="0.3">
      <c r="A209" s="831" t="s">
        <v>4121</v>
      </c>
      <c r="B209" s="832" t="s">
        <v>4122</v>
      </c>
      <c r="C209" s="832" t="s">
        <v>595</v>
      </c>
      <c r="D209" s="832" t="s">
        <v>1406</v>
      </c>
      <c r="E209" s="832" t="s">
        <v>4118</v>
      </c>
      <c r="F209" s="832" t="s">
        <v>4234</v>
      </c>
      <c r="G209" s="832" t="s">
        <v>4235</v>
      </c>
      <c r="H209" s="849">
        <v>1</v>
      </c>
      <c r="I209" s="849">
        <v>1369</v>
      </c>
      <c r="J209" s="832"/>
      <c r="K209" s="832">
        <v>1369</v>
      </c>
      <c r="L209" s="849"/>
      <c r="M209" s="849"/>
      <c r="N209" s="832"/>
      <c r="O209" s="832"/>
      <c r="P209" s="849"/>
      <c r="Q209" s="849"/>
      <c r="R209" s="837"/>
      <c r="S209" s="850"/>
    </row>
    <row r="210" spans="1:19" ht="14.4" customHeight="1" x14ac:dyDescent="0.3">
      <c r="A210" s="831" t="s">
        <v>4121</v>
      </c>
      <c r="B210" s="832" t="s">
        <v>4122</v>
      </c>
      <c r="C210" s="832" t="s">
        <v>595</v>
      </c>
      <c r="D210" s="832" t="s">
        <v>1406</v>
      </c>
      <c r="E210" s="832" t="s">
        <v>4118</v>
      </c>
      <c r="F210" s="832" t="s">
        <v>4240</v>
      </c>
      <c r="G210" s="832" t="s">
        <v>4241</v>
      </c>
      <c r="H210" s="849">
        <v>1</v>
      </c>
      <c r="I210" s="849">
        <v>80</v>
      </c>
      <c r="J210" s="832"/>
      <c r="K210" s="832">
        <v>80</v>
      </c>
      <c r="L210" s="849"/>
      <c r="M210" s="849"/>
      <c r="N210" s="832"/>
      <c r="O210" s="832"/>
      <c r="P210" s="849"/>
      <c r="Q210" s="849"/>
      <c r="R210" s="837"/>
      <c r="S210" s="850"/>
    </row>
    <row r="211" spans="1:19" ht="14.4" customHeight="1" x14ac:dyDescent="0.3">
      <c r="A211" s="831" t="s">
        <v>4121</v>
      </c>
      <c r="B211" s="832" t="s">
        <v>4122</v>
      </c>
      <c r="C211" s="832" t="s">
        <v>595</v>
      </c>
      <c r="D211" s="832" t="s">
        <v>1407</v>
      </c>
      <c r="E211" s="832" t="s">
        <v>4118</v>
      </c>
      <c r="F211" s="832" t="s">
        <v>4152</v>
      </c>
      <c r="G211" s="832" t="s">
        <v>4153</v>
      </c>
      <c r="H211" s="849">
        <v>151</v>
      </c>
      <c r="I211" s="849">
        <v>19026</v>
      </c>
      <c r="J211" s="832">
        <v>0.56133828996282531</v>
      </c>
      <c r="K211" s="832">
        <v>126</v>
      </c>
      <c r="L211" s="849">
        <v>269</v>
      </c>
      <c r="M211" s="849">
        <v>33894</v>
      </c>
      <c r="N211" s="832">
        <v>1</v>
      </c>
      <c r="O211" s="832">
        <v>126</v>
      </c>
      <c r="P211" s="849">
        <v>317</v>
      </c>
      <c r="Q211" s="849">
        <v>40259</v>
      </c>
      <c r="R211" s="837">
        <v>1.1877913495013868</v>
      </c>
      <c r="S211" s="850">
        <v>127</v>
      </c>
    </row>
    <row r="212" spans="1:19" ht="14.4" customHeight="1" x14ac:dyDescent="0.3">
      <c r="A212" s="831" t="s">
        <v>4121</v>
      </c>
      <c r="B212" s="832" t="s">
        <v>4122</v>
      </c>
      <c r="C212" s="832" t="s">
        <v>595</v>
      </c>
      <c r="D212" s="832" t="s">
        <v>1407</v>
      </c>
      <c r="E212" s="832" t="s">
        <v>4118</v>
      </c>
      <c r="F212" s="832" t="s">
        <v>4174</v>
      </c>
      <c r="G212" s="832" t="s">
        <v>4175</v>
      </c>
      <c r="H212" s="849">
        <v>105</v>
      </c>
      <c r="I212" s="849">
        <v>3499.98</v>
      </c>
      <c r="J212" s="832">
        <v>0.4751121271027226</v>
      </c>
      <c r="K212" s="832">
        <v>33.33314285714286</v>
      </c>
      <c r="L212" s="849">
        <v>221</v>
      </c>
      <c r="M212" s="849">
        <v>7366.6399999999994</v>
      </c>
      <c r="N212" s="832">
        <v>1</v>
      </c>
      <c r="O212" s="832">
        <v>33.333212669683256</v>
      </c>
      <c r="P212" s="849">
        <v>268</v>
      </c>
      <c r="Q212" s="849">
        <v>8933.32</v>
      </c>
      <c r="R212" s="837">
        <v>1.2126722630670157</v>
      </c>
      <c r="S212" s="850">
        <v>33.33328358208955</v>
      </c>
    </row>
    <row r="213" spans="1:19" ht="14.4" customHeight="1" x14ac:dyDescent="0.3">
      <c r="A213" s="831" t="s">
        <v>4121</v>
      </c>
      <c r="B213" s="832" t="s">
        <v>4122</v>
      </c>
      <c r="C213" s="832" t="s">
        <v>595</v>
      </c>
      <c r="D213" s="832" t="s">
        <v>1407</v>
      </c>
      <c r="E213" s="832" t="s">
        <v>4118</v>
      </c>
      <c r="F213" s="832" t="s">
        <v>4176</v>
      </c>
      <c r="G213" s="832" t="s">
        <v>4177</v>
      </c>
      <c r="H213" s="849">
        <v>1</v>
      </c>
      <c r="I213" s="849">
        <v>116</v>
      </c>
      <c r="J213" s="832"/>
      <c r="K213" s="832">
        <v>116</v>
      </c>
      <c r="L213" s="849"/>
      <c r="M213" s="849"/>
      <c r="N213" s="832"/>
      <c r="O213" s="832"/>
      <c r="P213" s="849"/>
      <c r="Q213" s="849"/>
      <c r="R213" s="837"/>
      <c r="S213" s="850"/>
    </row>
    <row r="214" spans="1:19" ht="14.4" customHeight="1" x14ac:dyDescent="0.3">
      <c r="A214" s="831" t="s">
        <v>4121</v>
      </c>
      <c r="B214" s="832" t="s">
        <v>4122</v>
      </c>
      <c r="C214" s="832" t="s">
        <v>595</v>
      </c>
      <c r="D214" s="832" t="s">
        <v>1408</v>
      </c>
      <c r="E214" s="832" t="s">
        <v>4123</v>
      </c>
      <c r="F214" s="832" t="s">
        <v>4124</v>
      </c>
      <c r="G214" s="832" t="s">
        <v>4125</v>
      </c>
      <c r="H214" s="849">
        <v>1.8</v>
      </c>
      <c r="I214" s="849">
        <v>271.88</v>
      </c>
      <c r="J214" s="832">
        <v>0.36733590942254168</v>
      </c>
      <c r="K214" s="832">
        <v>151.04444444444445</v>
      </c>
      <c r="L214" s="849">
        <v>4.8999999999999995</v>
      </c>
      <c r="M214" s="849">
        <v>740.14</v>
      </c>
      <c r="N214" s="832">
        <v>1</v>
      </c>
      <c r="O214" s="832">
        <v>151.04897959183674</v>
      </c>
      <c r="P214" s="849">
        <v>2.2999999999999998</v>
      </c>
      <c r="Q214" s="849">
        <v>160.31</v>
      </c>
      <c r="R214" s="837">
        <v>0.2165941578620261</v>
      </c>
      <c r="S214" s="850">
        <v>69.7</v>
      </c>
    </row>
    <row r="215" spans="1:19" ht="14.4" customHeight="1" x14ac:dyDescent="0.3">
      <c r="A215" s="831" t="s">
        <v>4121</v>
      </c>
      <c r="B215" s="832" t="s">
        <v>4122</v>
      </c>
      <c r="C215" s="832" t="s">
        <v>595</v>
      </c>
      <c r="D215" s="832" t="s">
        <v>1408</v>
      </c>
      <c r="E215" s="832" t="s">
        <v>4123</v>
      </c>
      <c r="F215" s="832" t="s">
        <v>4129</v>
      </c>
      <c r="G215" s="832"/>
      <c r="H215" s="849">
        <v>1</v>
      </c>
      <c r="I215" s="849">
        <v>264.05</v>
      </c>
      <c r="J215" s="832">
        <v>0.93601559730591988</v>
      </c>
      <c r="K215" s="832">
        <v>264.05</v>
      </c>
      <c r="L215" s="849">
        <v>1.3399999999999999</v>
      </c>
      <c r="M215" s="849">
        <v>282.10000000000002</v>
      </c>
      <c r="N215" s="832">
        <v>1</v>
      </c>
      <c r="O215" s="832">
        <v>210.52238805970154</v>
      </c>
      <c r="P215" s="849"/>
      <c r="Q215" s="849"/>
      <c r="R215" s="837"/>
      <c r="S215" s="850"/>
    </row>
    <row r="216" spans="1:19" ht="14.4" customHeight="1" x14ac:dyDescent="0.3">
      <c r="A216" s="831" t="s">
        <v>4121</v>
      </c>
      <c r="B216" s="832" t="s">
        <v>4122</v>
      </c>
      <c r="C216" s="832" t="s">
        <v>595</v>
      </c>
      <c r="D216" s="832" t="s">
        <v>1408</v>
      </c>
      <c r="E216" s="832" t="s">
        <v>4118</v>
      </c>
      <c r="F216" s="832" t="s">
        <v>4132</v>
      </c>
      <c r="G216" s="832" t="s">
        <v>4133</v>
      </c>
      <c r="H216" s="849">
        <v>70</v>
      </c>
      <c r="I216" s="849">
        <v>5810</v>
      </c>
      <c r="J216" s="832">
        <v>0.94594594594594594</v>
      </c>
      <c r="K216" s="832">
        <v>83</v>
      </c>
      <c r="L216" s="849">
        <v>74</v>
      </c>
      <c r="M216" s="849">
        <v>6142</v>
      </c>
      <c r="N216" s="832">
        <v>1</v>
      </c>
      <c r="O216" s="832">
        <v>83</v>
      </c>
      <c r="P216" s="849">
        <v>79</v>
      </c>
      <c r="Q216" s="849">
        <v>6557</v>
      </c>
      <c r="R216" s="837">
        <v>1.0675675675675675</v>
      </c>
      <c r="S216" s="850">
        <v>83</v>
      </c>
    </row>
    <row r="217" spans="1:19" ht="14.4" customHeight="1" x14ac:dyDescent="0.3">
      <c r="A217" s="831" t="s">
        <v>4121</v>
      </c>
      <c r="B217" s="832" t="s">
        <v>4122</v>
      </c>
      <c r="C217" s="832" t="s">
        <v>595</v>
      </c>
      <c r="D217" s="832" t="s">
        <v>1408</v>
      </c>
      <c r="E217" s="832" t="s">
        <v>4118</v>
      </c>
      <c r="F217" s="832" t="s">
        <v>4134</v>
      </c>
      <c r="G217" s="832" t="s">
        <v>4135</v>
      </c>
      <c r="H217" s="849"/>
      <c r="I217" s="849"/>
      <c r="J217" s="832"/>
      <c r="K217" s="832"/>
      <c r="L217" s="849"/>
      <c r="M217" s="849"/>
      <c r="N217" s="832"/>
      <c r="O217" s="832"/>
      <c r="P217" s="849">
        <v>1</v>
      </c>
      <c r="Q217" s="849">
        <v>106</v>
      </c>
      <c r="R217" s="837"/>
      <c r="S217" s="850">
        <v>106</v>
      </c>
    </row>
    <row r="218" spans="1:19" ht="14.4" customHeight="1" x14ac:dyDescent="0.3">
      <c r="A218" s="831" t="s">
        <v>4121</v>
      </c>
      <c r="B218" s="832" t="s">
        <v>4122</v>
      </c>
      <c r="C218" s="832" t="s">
        <v>595</v>
      </c>
      <c r="D218" s="832" t="s">
        <v>1408</v>
      </c>
      <c r="E218" s="832" t="s">
        <v>4118</v>
      </c>
      <c r="F218" s="832" t="s">
        <v>4136</v>
      </c>
      <c r="G218" s="832" t="s">
        <v>4137</v>
      </c>
      <c r="H218" s="849">
        <v>3</v>
      </c>
      <c r="I218" s="849">
        <v>111</v>
      </c>
      <c r="J218" s="832">
        <v>3</v>
      </c>
      <c r="K218" s="832">
        <v>37</v>
      </c>
      <c r="L218" s="849">
        <v>1</v>
      </c>
      <c r="M218" s="849">
        <v>37</v>
      </c>
      <c r="N218" s="832">
        <v>1</v>
      </c>
      <c r="O218" s="832">
        <v>37</v>
      </c>
      <c r="P218" s="849"/>
      <c r="Q218" s="849"/>
      <c r="R218" s="837"/>
      <c r="S218" s="850"/>
    </row>
    <row r="219" spans="1:19" ht="14.4" customHeight="1" x14ac:dyDescent="0.3">
      <c r="A219" s="831" t="s">
        <v>4121</v>
      </c>
      <c r="B219" s="832" t="s">
        <v>4122</v>
      </c>
      <c r="C219" s="832" t="s">
        <v>595</v>
      </c>
      <c r="D219" s="832" t="s">
        <v>1408</v>
      </c>
      <c r="E219" s="832" t="s">
        <v>4118</v>
      </c>
      <c r="F219" s="832" t="s">
        <v>4142</v>
      </c>
      <c r="G219" s="832" t="s">
        <v>4143</v>
      </c>
      <c r="H219" s="849">
        <v>11</v>
      </c>
      <c r="I219" s="849">
        <v>2277</v>
      </c>
      <c r="J219" s="832">
        <v>1.1000000000000001</v>
      </c>
      <c r="K219" s="832">
        <v>207</v>
      </c>
      <c r="L219" s="849">
        <v>10</v>
      </c>
      <c r="M219" s="849">
        <v>2070</v>
      </c>
      <c r="N219" s="832">
        <v>1</v>
      </c>
      <c r="O219" s="832">
        <v>207</v>
      </c>
      <c r="P219" s="849">
        <v>5</v>
      </c>
      <c r="Q219" s="849">
        <v>1205</v>
      </c>
      <c r="R219" s="837">
        <v>0.58212560386473433</v>
      </c>
      <c r="S219" s="850">
        <v>241</v>
      </c>
    </row>
    <row r="220" spans="1:19" ht="14.4" customHeight="1" x14ac:dyDescent="0.3">
      <c r="A220" s="831" t="s">
        <v>4121</v>
      </c>
      <c r="B220" s="832" t="s">
        <v>4122</v>
      </c>
      <c r="C220" s="832" t="s">
        <v>595</v>
      </c>
      <c r="D220" s="832" t="s">
        <v>1408</v>
      </c>
      <c r="E220" s="832" t="s">
        <v>4118</v>
      </c>
      <c r="F220" s="832" t="s">
        <v>4144</v>
      </c>
      <c r="G220" s="832" t="s">
        <v>4145</v>
      </c>
      <c r="H220" s="849">
        <v>3</v>
      </c>
      <c r="I220" s="849">
        <v>927</v>
      </c>
      <c r="J220" s="832">
        <v>3</v>
      </c>
      <c r="K220" s="832">
        <v>309</v>
      </c>
      <c r="L220" s="849">
        <v>1</v>
      </c>
      <c r="M220" s="849">
        <v>309</v>
      </c>
      <c r="N220" s="832">
        <v>1</v>
      </c>
      <c r="O220" s="832">
        <v>309</v>
      </c>
      <c r="P220" s="849">
        <v>2</v>
      </c>
      <c r="Q220" s="849">
        <v>764</v>
      </c>
      <c r="R220" s="837">
        <v>2.4724919093851132</v>
      </c>
      <c r="S220" s="850">
        <v>382</v>
      </c>
    </row>
    <row r="221" spans="1:19" ht="14.4" customHeight="1" x14ac:dyDescent="0.3">
      <c r="A221" s="831" t="s">
        <v>4121</v>
      </c>
      <c r="B221" s="832" t="s">
        <v>4122</v>
      </c>
      <c r="C221" s="832" t="s">
        <v>595</v>
      </c>
      <c r="D221" s="832" t="s">
        <v>1408</v>
      </c>
      <c r="E221" s="832" t="s">
        <v>4118</v>
      </c>
      <c r="F221" s="832" t="s">
        <v>4148</v>
      </c>
      <c r="G221" s="832" t="s">
        <v>4149</v>
      </c>
      <c r="H221" s="849">
        <v>23</v>
      </c>
      <c r="I221" s="849">
        <v>2277</v>
      </c>
      <c r="J221" s="832">
        <v>0.7931034482758621</v>
      </c>
      <c r="K221" s="832">
        <v>99</v>
      </c>
      <c r="L221" s="849">
        <v>29</v>
      </c>
      <c r="M221" s="849">
        <v>2871</v>
      </c>
      <c r="N221" s="832">
        <v>1</v>
      </c>
      <c r="O221" s="832">
        <v>99</v>
      </c>
      <c r="P221" s="849">
        <v>22</v>
      </c>
      <c r="Q221" s="849">
        <v>2002</v>
      </c>
      <c r="R221" s="837">
        <v>0.69731800766283525</v>
      </c>
      <c r="S221" s="850">
        <v>91</v>
      </c>
    </row>
    <row r="222" spans="1:19" ht="14.4" customHeight="1" x14ac:dyDescent="0.3">
      <c r="A222" s="831" t="s">
        <v>4121</v>
      </c>
      <c r="B222" s="832" t="s">
        <v>4122</v>
      </c>
      <c r="C222" s="832" t="s">
        <v>595</v>
      </c>
      <c r="D222" s="832" t="s">
        <v>1408</v>
      </c>
      <c r="E222" s="832" t="s">
        <v>4118</v>
      </c>
      <c r="F222" s="832" t="s">
        <v>4150</v>
      </c>
      <c r="G222" s="832" t="s">
        <v>4151</v>
      </c>
      <c r="H222" s="849">
        <v>9</v>
      </c>
      <c r="I222" s="849">
        <v>873</v>
      </c>
      <c r="J222" s="832">
        <v>0.375</v>
      </c>
      <c r="K222" s="832">
        <v>97</v>
      </c>
      <c r="L222" s="849">
        <v>24</v>
      </c>
      <c r="M222" s="849">
        <v>2328</v>
      </c>
      <c r="N222" s="832">
        <v>1</v>
      </c>
      <c r="O222" s="832">
        <v>97</v>
      </c>
      <c r="P222" s="849">
        <v>12</v>
      </c>
      <c r="Q222" s="849">
        <v>972</v>
      </c>
      <c r="R222" s="837">
        <v>0.4175257731958763</v>
      </c>
      <c r="S222" s="850">
        <v>81</v>
      </c>
    </row>
    <row r="223" spans="1:19" ht="14.4" customHeight="1" x14ac:dyDescent="0.3">
      <c r="A223" s="831" t="s">
        <v>4121</v>
      </c>
      <c r="B223" s="832" t="s">
        <v>4122</v>
      </c>
      <c r="C223" s="832" t="s">
        <v>595</v>
      </c>
      <c r="D223" s="832" t="s">
        <v>1408</v>
      </c>
      <c r="E223" s="832" t="s">
        <v>4118</v>
      </c>
      <c r="F223" s="832" t="s">
        <v>4152</v>
      </c>
      <c r="G223" s="832" t="s">
        <v>4153</v>
      </c>
      <c r="H223" s="849">
        <v>407</v>
      </c>
      <c r="I223" s="849">
        <v>51282</v>
      </c>
      <c r="J223" s="832">
        <v>0.91460674157303368</v>
      </c>
      <c r="K223" s="832">
        <v>126</v>
      </c>
      <c r="L223" s="849">
        <v>445</v>
      </c>
      <c r="M223" s="849">
        <v>56070</v>
      </c>
      <c r="N223" s="832">
        <v>1</v>
      </c>
      <c r="O223" s="832">
        <v>126</v>
      </c>
      <c r="P223" s="849">
        <v>356</v>
      </c>
      <c r="Q223" s="849">
        <v>45212</v>
      </c>
      <c r="R223" s="837">
        <v>0.80634920634920637</v>
      </c>
      <c r="S223" s="850">
        <v>127</v>
      </c>
    </row>
    <row r="224" spans="1:19" ht="14.4" customHeight="1" x14ac:dyDescent="0.3">
      <c r="A224" s="831" t="s">
        <v>4121</v>
      </c>
      <c r="B224" s="832" t="s">
        <v>4122</v>
      </c>
      <c r="C224" s="832" t="s">
        <v>595</v>
      </c>
      <c r="D224" s="832" t="s">
        <v>1408</v>
      </c>
      <c r="E224" s="832" t="s">
        <v>4118</v>
      </c>
      <c r="F224" s="832" t="s">
        <v>4164</v>
      </c>
      <c r="G224" s="832" t="s">
        <v>4165</v>
      </c>
      <c r="H224" s="849"/>
      <c r="I224" s="849"/>
      <c r="J224" s="832"/>
      <c r="K224" s="832"/>
      <c r="L224" s="849">
        <v>2</v>
      </c>
      <c r="M224" s="849">
        <v>3356</v>
      </c>
      <c r="N224" s="832">
        <v>1</v>
      </c>
      <c r="O224" s="832">
        <v>1678</v>
      </c>
      <c r="P224" s="849"/>
      <c r="Q224" s="849"/>
      <c r="R224" s="837"/>
      <c r="S224" s="850"/>
    </row>
    <row r="225" spans="1:19" ht="14.4" customHeight="1" x14ac:dyDescent="0.3">
      <c r="A225" s="831" t="s">
        <v>4121</v>
      </c>
      <c r="B225" s="832" t="s">
        <v>4122</v>
      </c>
      <c r="C225" s="832" t="s">
        <v>595</v>
      </c>
      <c r="D225" s="832" t="s">
        <v>1408</v>
      </c>
      <c r="E225" s="832" t="s">
        <v>4118</v>
      </c>
      <c r="F225" s="832" t="s">
        <v>4166</v>
      </c>
      <c r="G225" s="832" t="s">
        <v>4167</v>
      </c>
      <c r="H225" s="849">
        <v>4</v>
      </c>
      <c r="I225" s="849">
        <v>5236</v>
      </c>
      <c r="J225" s="832">
        <v>0.36335877862595417</v>
      </c>
      <c r="K225" s="832">
        <v>1309</v>
      </c>
      <c r="L225" s="849">
        <v>11</v>
      </c>
      <c r="M225" s="849">
        <v>14410</v>
      </c>
      <c r="N225" s="832">
        <v>1</v>
      </c>
      <c r="O225" s="832">
        <v>1310</v>
      </c>
      <c r="P225" s="849">
        <v>6</v>
      </c>
      <c r="Q225" s="849">
        <v>7878</v>
      </c>
      <c r="R225" s="837">
        <v>0.54670367800138797</v>
      </c>
      <c r="S225" s="850">
        <v>1313</v>
      </c>
    </row>
    <row r="226" spans="1:19" ht="14.4" customHeight="1" x14ac:dyDescent="0.3">
      <c r="A226" s="831" t="s">
        <v>4121</v>
      </c>
      <c r="B226" s="832" t="s">
        <v>4122</v>
      </c>
      <c r="C226" s="832" t="s">
        <v>595</v>
      </c>
      <c r="D226" s="832" t="s">
        <v>1408</v>
      </c>
      <c r="E226" s="832" t="s">
        <v>4118</v>
      </c>
      <c r="F226" s="832" t="s">
        <v>4168</v>
      </c>
      <c r="G226" s="832" t="s">
        <v>4169</v>
      </c>
      <c r="H226" s="849">
        <v>2</v>
      </c>
      <c r="I226" s="849">
        <v>1942</v>
      </c>
      <c r="J226" s="832">
        <v>1.9979423868312758</v>
      </c>
      <c r="K226" s="832">
        <v>971</v>
      </c>
      <c r="L226" s="849">
        <v>1</v>
      </c>
      <c r="M226" s="849">
        <v>972</v>
      </c>
      <c r="N226" s="832">
        <v>1</v>
      </c>
      <c r="O226" s="832">
        <v>972</v>
      </c>
      <c r="P226" s="849"/>
      <c r="Q226" s="849"/>
      <c r="R226" s="837"/>
      <c r="S226" s="850"/>
    </row>
    <row r="227" spans="1:19" ht="14.4" customHeight="1" x14ac:dyDescent="0.3">
      <c r="A227" s="831" t="s">
        <v>4121</v>
      </c>
      <c r="B227" s="832" t="s">
        <v>4122</v>
      </c>
      <c r="C227" s="832" t="s">
        <v>595</v>
      </c>
      <c r="D227" s="832" t="s">
        <v>1408</v>
      </c>
      <c r="E227" s="832" t="s">
        <v>4118</v>
      </c>
      <c r="F227" s="832" t="s">
        <v>4170</v>
      </c>
      <c r="G227" s="832" t="s">
        <v>4171</v>
      </c>
      <c r="H227" s="849">
        <v>1</v>
      </c>
      <c r="I227" s="849">
        <v>985</v>
      </c>
      <c r="J227" s="832">
        <v>0.49949290060851925</v>
      </c>
      <c r="K227" s="832">
        <v>985</v>
      </c>
      <c r="L227" s="849">
        <v>2</v>
      </c>
      <c r="M227" s="849">
        <v>1972</v>
      </c>
      <c r="N227" s="832">
        <v>1</v>
      </c>
      <c r="O227" s="832">
        <v>986</v>
      </c>
      <c r="P227" s="849">
        <v>3</v>
      </c>
      <c r="Q227" s="849">
        <v>2967</v>
      </c>
      <c r="R227" s="837">
        <v>1.5045638945233266</v>
      </c>
      <c r="S227" s="850">
        <v>989</v>
      </c>
    </row>
    <row r="228" spans="1:19" ht="14.4" customHeight="1" x14ac:dyDescent="0.3">
      <c r="A228" s="831" t="s">
        <v>4121</v>
      </c>
      <c r="B228" s="832" t="s">
        <v>4122</v>
      </c>
      <c r="C228" s="832" t="s">
        <v>595</v>
      </c>
      <c r="D228" s="832" t="s">
        <v>1408</v>
      </c>
      <c r="E228" s="832" t="s">
        <v>4118</v>
      </c>
      <c r="F228" s="832" t="s">
        <v>4172</v>
      </c>
      <c r="G228" s="832" t="s">
        <v>4173</v>
      </c>
      <c r="H228" s="849">
        <v>13</v>
      </c>
      <c r="I228" s="849">
        <v>2119</v>
      </c>
      <c r="J228" s="832">
        <v>1</v>
      </c>
      <c r="K228" s="832">
        <v>163</v>
      </c>
      <c r="L228" s="849">
        <v>13</v>
      </c>
      <c r="M228" s="849">
        <v>2119</v>
      </c>
      <c r="N228" s="832">
        <v>1</v>
      </c>
      <c r="O228" s="832">
        <v>163</v>
      </c>
      <c r="P228" s="849">
        <v>7</v>
      </c>
      <c r="Q228" s="849">
        <v>1148</v>
      </c>
      <c r="R228" s="837">
        <v>0.54176498348277491</v>
      </c>
      <c r="S228" s="850">
        <v>164</v>
      </c>
    </row>
    <row r="229" spans="1:19" ht="14.4" customHeight="1" x14ac:dyDescent="0.3">
      <c r="A229" s="831" t="s">
        <v>4121</v>
      </c>
      <c r="B229" s="832" t="s">
        <v>4122</v>
      </c>
      <c r="C229" s="832" t="s">
        <v>595</v>
      </c>
      <c r="D229" s="832" t="s">
        <v>1408</v>
      </c>
      <c r="E229" s="832" t="s">
        <v>4118</v>
      </c>
      <c r="F229" s="832" t="s">
        <v>4174</v>
      </c>
      <c r="G229" s="832" t="s">
        <v>4175</v>
      </c>
      <c r="H229" s="849">
        <v>216</v>
      </c>
      <c r="I229" s="849">
        <v>7200.01</v>
      </c>
      <c r="J229" s="832">
        <v>0.51551445765448412</v>
      </c>
      <c r="K229" s="832">
        <v>33.333379629629633</v>
      </c>
      <c r="L229" s="849">
        <v>419</v>
      </c>
      <c r="M229" s="849">
        <v>13966.65</v>
      </c>
      <c r="N229" s="832">
        <v>1</v>
      </c>
      <c r="O229" s="832">
        <v>33.33329355608592</v>
      </c>
      <c r="P229" s="849">
        <v>334</v>
      </c>
      <c r="Q229" s="849">
        <v>11133.31</v>
      </c>
      <c r="R229" s="837">
        <v>0.79713531877722998</v>
      </c>
      <c r="S229" s="850">
        <v>33.33326347305389</v>
      </c>
    </row>
    <row r="230" spans="1:19" ht="14.4" customHeight="1" x14ac:dyDescent="0.3">
      <c r="A230" s="831" t="s">
        <v>4121</v>
      </c>
      <c r="B230" s="832" t="s">
        <v>4122</v>
      </c>
      <c r="C230" s="832" t="s">
        <v>595</v>
      </c>
      <c r="D230" s="832" t="s">
        <v>1408</v>
      </c>
      <c r="E230" s="832" t="s">
        <v>4118</v>
      </c>
      <c r="F230" s="832" t="s">
        <v>4176</v>
      </c>
      <c r="G230" s="832" t="s">
        <v>4177</v>
      </c>
      <c r="H230" s="849">
        <v>5</v>
      </c>
      <c r="I230" s="849">
        <v>580</v>
      </c>
      <c r="J230" s="832">
        <v>5</v>
      </c>
      <c r="K230" s="832">
        <v>116</v>
      </c>
      <c r="L230" s="849">
        <v>1</v>
      </c>
      <c r="M230" s="849">
        <v>116</v>
      </c>
      <c r="N230" s="832">
        <v>1</v>
      </c>
      <c r="O230" s="832">
        <v>116</v>
      </c>
      <c r="P230" s="849"/>
      <c r="Q230" s="849"/>
      <c r="R230" s="837"/>
      <c r="S230" s="850"/>
    </row>
    <row r="231" spans="1:19" ht="14.4" customHeight="1" x14ac:dyDescent="0.3">
      <c r="A231" s="831" t="s">
        <v>4121</v>
      </c>
      <c r="B231" s="832" t="s">
        <v>4122</v>
      </c>
      <c r="C231" s="832" t="s">
        <v>595</v>
      </c>
      <c r="D231" s="832" t="s">
        <v>1408</v>
      </c>
      <c r="E231" s="832" t="s">
        <v>4118</v>
      </c>
      <c r="F231" s="832" t="s">
        <v>4180</v>
      </c>
      <c r="G231" s="832" t="s">
        <v>4181</v>
      </c>
      <c r="H231" s="849">
        <v>5</v>
      </c>
      <c r="I231" s="849">
        <v>430</v>
      </c>
      <c r="J231" s="832">
        <v>0.26315789473684209</v>
      </c>
      <c r="K231" s="832">
        <v>86</v>
      </c>
      <c r="L231" s="849">
        <v>19</v>
      </c>
      <c r="M231" s="849">
        <v>1634</v>
      </c>
      <c r="N231" s="832">
        <v>1</v>
      </c>
      <c r="O231" s="832">
        <v>86</v>
      </c>
      <c r="P231" s="849">
        <v>9</v>
      </c>
      <c r="Q231" s="849">
        <v>774</v>
      </c>
      <c r="R231" s="837">
        <v>0.47368421052631576</v>
      </c>
      <c r="S231" s="850">
        <v>86</v>
      </c>
    </row>
    <row r="232" spans="1:19" ht="14.4" customHeight="1" x14ac:dyDescent="0.3">
      <c r="A232" s="831" t="s">
        <v>4121</v>
      </c>
      <c r="B232" s="832" t="s">
        <v>4122</v>
      </c>
      <c r="C232" s="832" t="s">
        <v>595</v>
      </c>
      <c r="D232" s="832" t="s">
        <v>1408</v>
      </c>
      <c r="E232" s="832" t="s">
        <v>4118</v>
      </c>
      <c r="F232" s="832" t="s">
        <v>4182</v>
      </c>
      <c r="G232" s="832" t="s">
        <v>4183</v>
      </c>
      <c r="H232" s="849">
        <v>4</v>
      </c>
      <c r="I232" s="849">
        <v>128</v>
      </c>
      <c r="J232" s="832">
        <v>0.30769230769230771</v>
      </c>
      <c r="K232" s="832">
        <v>32</v>
      </c>
      <c r="L232" s="849">
        <v>13</v>
      </c>
      <c r="M232" s="849">
        <v>416</v>
      </c>
      <c r="N232" s="832">
        <v>1</v>
      </c>
      <c r="O232" s="832">
        <v>32</v>
      </c>
      <c r="P232" s="849">
        <v>8</v>
      </c>
      <c r="Q232" s="849">
        <v>256</v>
      </c>
      <c r="R232" s="837">
        <v>0.61538461538461542</v>
      </c>
      <c r="S232" s="850">
        <v>32</v>
      </c>
    </row>
    <row r="233" spans="1:19" ht="14.4" customHeight="1" x14ac:dyDescent="0.3">
      <c r="A233" s="831" t="s">
        <v>4121</v>
      </c>
      <c r="B233" s="832" t="s">
        <v>4122</v>
      </c>
      <c r="C233" s="832" t="s">
        <v>595</v>
      </c>
      <c r="D233" s="832" t="s">
        <v>1408</v>
      </c>
      <c r="E233" s="832" t="s">
        <v>4118</v>
      </c>
      <c r="F233" s="832" t="s">
        <v>4186</v>
      </c>
      <c r="G233" s="832" t="s">
        <v>4187</v>
      </c>
      <c r="H233" s="849">
        <v>2</v>
      </c>
      <c r="I233" s="849">
        <v>788</v>
      </c>
      <c r="J233" s="832">
        <v>1.9949367088607595</v>
      </c>
      <c r="K233" s="832">
        <v>394</v>
      </c>
      <c r="L233" s="849">
        <v>1</v>
      </c>
      <c r="M233" s="849">
        <v>395</v>
      </c>
      <c r="N233" s="832">
        <v>1</v>
      </c>
      <c r="O233" s="832">
        <v>395</v>
      </c>
      <c r="P233" s="849">
        <v>1</v>
      </c>
      <c r="Q233" s="849">
        <v>496</v>
      </c>
      <c r="R233" s="837">
        <v>1.2556962025316456</v>
      </c>
      <c r="S233" s="850">
        <v>496</v>
      </c>
    </row>
    <row r="234" spans="1:19" ht="14.4" customHeight="1" x14ac:dyDescent="0.3">
      <c r="A234" s="831" t="s">
        <v>4121</v>
      </c>
      <c r="B234" s="832" t="s">
        <v>4122</v>
      </c>
      <c r="C234" s="832" t="s">
        <v>595</v>
      </c>
      <c r="D234" s="832" t="s">
        <v>1408</v>
      </c>
      <c r="E234" s="832" t="s">
        <v>4118</v>
      </c>
      <c r="F234" s="832" t="s">
        <v>4188</v>
      </c>
      <c r="G234" s="832" t="s">
        <v>4189</v>
      </c>
      <c r="H234" s="849">
        <v>3</v>
      </c>
      <c r="I234" s="849">
        <v>486</v>
      </c>
      <c r="J234" s="832">
        <v>1</v>
      </c>
      <c r="K234" s="832">
        <v>162</v>
      </c>
      <c r="L234" s="849">
        <v>3</v>
      </c>
      <c r="M234" s="849">
        <v>486</v>
      </c>
      <c r="N234" s="832">
        <v>1</v>
      </c>
      <c r="O234" s="832">
        <v>162</v>
      </c>
      <c r="P234" s="849">
        <v>2</v>
      </c>
      <c r="Q234" s="849">
        <v>316</v>
      </c>
      <c r="R234" s="837">
        <v>0.65020576131687247</v>
      </c>
      <c r="S234" s="850">
        <v>158</v>
      </c>
    </row>
    <row r="235" spans="1:19" ht="14.4" customHeight="1" x14ac:dyDescent="0.3">
      <c r="A235" s="831" t="s">
        <v>4121</v>
      </c>
      <c r="B235" s="832" t="s">
        <v>4122</v>
      </c>
      <c r="C235" s="832" t="s">
        <v>595</v>
      </c>
      <c r="D235" s="832" t="s">
        <v>1408</v>
      </c>
      <c r="E235" s="832" t="s">
        <v>4118</v>
      </c>
      <c r="F235" s="832" t="s">
        <v>4119</v>
      </c>
      <c r="G235" s="832" t="s">
        <v>4120</v>
      </c>
      <c r="H235" s="849">
        <v>11</v>
      </c>
      <c r="I235" s="849">
        <v>2761</v>
      </c>
      <c r="J235" s="832">
        <v>0.3235294117647059</v>
      </c>
      <c r="K235" s="832">
        <v>251</v>
      </c>
      <c r="L235" s="849">
        <v>34</v>
      </c>
      <c r="M235" s="849">
        <v>8534</v>
      </c>
      <c r="N235" s="832">
        <v>1</v>
      </c>
      <c r="O235" s="832">
        <v>251</v>
      </c>
      <c r="P235" s="849">
        <v>28</v>
      </c>
      <c r="Q235" s="849">
        <v>7056</v>
      </c>
      <c r="R235" s="837">
        <v>0.82681040543707518</v>
      </c>
      <c r="S235" s="850">
        <v>252</v>
      </c>
    </row>
    <row r="236" spans="1:19" ht="14.4" customHeight="1" x14ac:dyDescent="0.3">
      <c r="A236" s="831" t="s">
        <v>4121</v>
      </c>
      <c r="B236" s="832" t="s">
        <v>4122</v>
      </c>
      <c r="C236" s="832" t="s">
        <v>595</v>
      </c>
      <c r="D236" s="832" t="s">
        <v>1408</v>
      </c>
      <c r="E236" s="832" t="s">
        <v>4118</v>
      </c>
      <c r="F236" s="832" t="s">
        <v>4196</v>
      </c>
      <c r="G236" s="832" t="s">
        <v>4197</v>
      </c>
      <c r="H236" s="849"/>
      <c r="I236" s="849"/>
      <c r="J236" s="832"/>
      <c r="K236" s="832"/>
      <c r="L236" s="849">
        <v>1</v>
      </c>
      <c r="M236" s="849">
        <v>123</v>
      </c>
      <c r="N236" s="832">
        <v>1</v>
      </c>
      <c r="O236" s="832">
        <v>123</v>
      </c>
      <c r="P236" s="849"/>
      <c r="Q236" s="849"/>
      <c r="R236" s="837"/>
      <c r="S236" s="850"/>
    </row>
    <row r="237" spans="1:19" ht="14.4" customHeight="1" x14ac:dyDescent="0.3">
      <c r="A237" s="831" t="s">
        <v>4121</v>
      </c>
      <c r="B237" s="832" t="s">
        <v>4122</v>
      </c>
      <c r="C237" s="832" t="s">
        <v>595</v>
      </c>
      <c r="D237" s="832" t="s">
        <v>1408</v>
      </c>
      <c r="E237" s="832" t="s">
        <v>4118</v>
      </c>
      <c r="F237" s="832" t="s">
        <v>4200</v>
      </c>
      <c r="G237" s="832" t="s">
        <v>4201</v>
      </c>
      <c r="H237" s="849">
        <v>1</v>
      </c>
      <c r="I237" s="849">
        <v>183</v>
      </c>
      <c r="J237" s="832">
        <v>1</v>
      </c>
      <c r="K237" s="832">
        <v>183</v>
      </c>
      <c r="L237" s="849">
        <v>1</v>
      </c>
      <c r="M237" s="849">
        <v>183</v>
      </c>
      <c r="N237" s="832">
        <v>1</v>
      </c>
      <c r="O237" s="832">
        <v>183</v>
      </c>
      <c r="P237" s="849"/>
      <c r="Q237" s="849"/>
      <c r="R237" s="837"/>
      <c r="S237" s="850"/>
    </row>
    <row r="238" spans="1:19" ht="14.4" customHeight="1" x14ac:dyDescent="0.3">
      <c r="A238" s="831" t="s">
        <v>4121</v>
      </c>
      <c r="B238" s="832" t="s">
        <v>4122</v>
      </c>
      <c r="C238" s="832" t="s">
        <v>595</v>
      </c>
      <c r="D238" s="832" t="s">
        <v>1408</v>
      </c>
      <c r="E238" s="832" t="s">
        <v>4118</v>
      </c>
      <c r="F238" s="832" t="s">
        <v>4202</v>
      </c>
      <c r="G238" s="832" t="s">
        <v>4203</v>
      </c>
      <c r="H238" s="849"/>
      <c r="I238" s="849"/>
      <c r="J238" s="832"/>
      <c r="K238" s="832"/>
      <c r="L238" s="849">
        <v>1</v>
      </c>
      <c r="M238" s="849">
        <v>648</v>
      </c>
      <c r="N238" s="832">
        <v>1</v>
      </c>
      <c r="O238" s="832">
        <v>648</v>
      </c>
      <c r="P238" s="849"/>
      <c r="Q238" s="849"/>
      <c r="R238" s="837"/>
      <c r="S238" s="850"/>
    </row>
    <row r="239" spans="1:19" ht="14.4" customHeight="1" x14ac:dyDescent="0.3">
      <c r="A239" s="831" t="s">
        <v>4121</v>
      </c>
      <c r="B239" s="832" t="s">
        <v>4122</v>
      </c>
      <c r="C239" s="832" t="s">
        <v>595</v>
      </c>
      <c r="D239" s="832" t="s">
        <v>1408</v>
      </c>
      <c r="E239" s="832" t="s">
        <v>4118</v>
      </c>
      <c r="F239" s="832" t="s">
        <v>4204</v>
      </c>
      <c r="G239" s="832" t="s">
        <v>4205</v>
      </c>
      <c r="H239" s="849">
        <v>2</v>
      </c>
      <c r="I239" s="849">
        <v>638</v>
      </c>
      <c r="J239" s="832"/>
      <c r="K239" s="832">
        <v>319</v>
      </c>
      <c r="L239" s="849"/>
      <c r="M239" s="849"/>
      <c r="N239" s="832"/>
      <c r="O239" s="832"/>
      <c r="P239" s="849"/>
      <c r="Q239" s="849"/>
      <c r="R239" s="837"/>
      <c r="S239" s="850"/>
    </row>
    <row r="240" spans="1:19" ht="14.4" customHeight="1" x14ac:dyDescent="0.3">
      <c r="A240" s="831" t="s">
        <v>4121</v>
      </c>
      <c r="B240" s="832" t="s">
        <v>4122</v>
      </c>
      <c r="C240" s="832" t="s">
        <v>595</v>
      </c>
      <c r="D240" s="832" t="s">
        <v>1408</v>
      </c>
      <c r="E240" s="832" t="s">
        <v>4118</v>
      </c>
      <c r="F240" s="832" t="s">
        <v>4210</v>
      </c>
      <c r="G240" s="832" t="s">
        <v>4211</v>
      </c>
      <c r="H240" s="849">
        <v>6</v>
      </c>
      <c r="I240" s="849">
        <v>690</v>
      </c>
      <c r="J240" s="832">
        <v>0.2857142857142857</v>
      </c>
      <c r="K240" s="832">
        <v>115</v>
      </c>
      <c r="L240" s="849">
        <v>21</v>
      </c>
      <c r="M240" s="849">
        <v>2415</v>
      </c>
      <c r="N240" s="832">
        <v>1</v>
      </c>
      <c r="O240" s="832">
        <v>115</v>
      </c>
      <c r="P240" s="849">
        <v>9</v>
      </c>
      <c r="Q240" s="849">
        <v>1305</v>
      </c>
      <c r="R240" s="837">
        <v>0.54037267080745344</v>
      </c>
      <c r="S240" s="850">
        <v>145</v>
      </c>
    </row>
    <row r="241" spans="1:19" ht="14.4" customHeight="1" x14ac:dyDescent="0.3">
      <c r="A241" s="831" t="s">
        <v>4121</v>
      </c>
      <c r="B241" s="832" t="s">
        <v>4122</v>
      </c>
      <c r="C241" s="832" t="s">
        <v>595</v>
      </c>
      <c r="D241" s="832" t="s">
        <v>1408</v>
      </c>
      <c r="E241" s="832" t="s">
        <v>4118</v>
      </c>
      <c r="F241" s="832" t="s">
        <v>4218</v>
      </c>
      <c r="G241" s="832" t="s">
        <v>4219</v>
      </c>
      <c r="H241" s="849"/>
      <c r="I241" s="849"/>
      <c r="J241" s="832"/>
      <c r="K241" s="832"/>
      <c r="L241" s="849"/>
      <c r="M241" s="849"/>
      <c r="N241" s="832"/>
      <c r="O241" s="832"/>
      <c r="P241" s="849">
        <v>2</v>
      </c>
      <c r="Q241" s="849">
        <v>1898</v>
      </c>
      <c r="R241" s="837"/>
      <c r="S241" s="850">
        <v>949</v>
      </c>
    </row>
    <row r="242" spans="1:19" ht="14.4" customHeight="1" x14ac:dyDescent="0.3">
      <c r="A242" s="831" t="s">
        <v>4121</v>
      </c>
      <c r="B242" s="832" t="s">
        <v>4122</v>
      </c>
      <c r="C242" s="832" t="s">
        <v>595</v>
      </c>
      <c r="D242" s="832" t="s">
        <v>1408</v>
      </c>
      <c r="E242" s="832" t="s">
        <v>4118</v>
      </c>
      <c r="F242" s="832" t="s">
        <v>4220</v>
      </c>
      <c r="G242" s="832" t="s">
        <v>4221</v>
      </c>
      <c r="H242" s="849">
        <v>2</v>
      </c>
      <c r="I242" s="849">
        <v>454</v>
      </c>
      <c r="J242" s="832">
        <v>0.33333333333333331</v>
      </c>
      <c r="K242" s="832">
        <v>227</v>
      </c>
      <c r="L242" s="849">
        <v>6</v>
      </c>
      <c r="M242" s="849">
        <v>1362</v>
      </c>
      <c r="N242" s="832">
        <v>1</v>
      </c>
      <c r="O242" s="832">
        <v>227</v>
      </c>
      <c r="P242" s="849">
        <v>1</v>
      </c>
      <c r="Q242" s="849">
        <v>165</v>
      </c>
      <c r="R242" s="837">
        <v>0.1211453744493392</v>
      </c>
      <c r="S242" s="850">
        <v>165</v>
      </c>
    </row>
    <row r="243" spans="1:19" ht="14.4" customHeight="1" x14ac:dyDescent="0.3">
      <c r="A243" s="831" t="s">
        <v>4121</v>
      </c>
      <c r="B243" s="832" t="s">
        <v>4122</v>
      </c>
      <c r="C243" s="832" t="s">
        <v>595</v>
      </c>
      <c r="D243" s="832" t="s">
        <v>1408</v>
      </c>
      <c r="E243" s="832" t="s">
        <v>4118</v>
      </c>
      <c r="F243" s="832" t="s">
        <v>4226</v>
      </c>
      <c r="G243" s="832" t="s">
        <v>4227</v>
      </c>
      <c r="H243" s="849">
        <v>2</v>
      </c>
      <c r="I243" s="849">
        <v>798</v>
      </c>
      <c r="J243" s="832">
        <v>1.9950000000000001</v>
      </c>
      <c r="K243" s="832">
        <v>399</v>
      </c>
      <c r="L243" s="849">
        <v>1</v>
      </c>
      <c r="M243" s="849">
        <v>400</v>
      </c>
      <c r="N243" s="832">
        <v>1</v>
      </c>
      <c r="O243" s="832">
        <v>400</v>
      </c>
      <c r="P243" s="849">
        <v>1</v>
      </c>
      <c r="Q243" s="849">
        <v>500</v>
      </c>
      <c r="R243" s="837">
        <v>1.25</v>
      </c>
      <c r="S243" s="850">
        <v>500</v>
      </c>
    </row>
    <row r="244" spans="1:19" ht="14.4" customHeight="1" x14ac:dyDescent="0.3">
      <c r="A244" s="831" t="s">
        <v>4121</v>
      </c>
      <c r="B244" s="832" t="s">
        <v>4122</v>
      </c>
      <c r="C244" s="832" t="s">
        <v>595</v>
      </c>
      <c r="D244" s="832" t="s">
        <v>1408</v>
      </c>
      <c r="E244" s="832" t="s">
        <v>4118</v>
      </c>
      <c r="F244" s="832" t="s">
        <v>4230</v>
      </c>
      <c r="G244" s="832" t="s">
        <v>4231</v>
      </c>
      <c r="H244" s="849"/>
      <c r="I244" s="849"/>
      <c r="J244" s="832"/>
      <c r="K244" s="832"/>
      <c r="L244" s="849">
        <v>1</v>
      </c>
      <c r="M244" s="849">
        <v>120</v>
      </c>
      <c r="N244" s="832">
        <v>1</v>
      </c>
      <c r="O244" s="832">
        <v>120</v>
      </c>
      <c r="P244" s="849"/>
      <c r="Q244" s="849"/>
      <c r="R244" s="837"/>
      <c r="S244" s="850"/>
    </row>
    <row r="245" spans="1:19" ht="14.4" customHeight="1" x14ac:dyDescent="0.3">
      <c r="A245" s="831" t="s">
        <v>4121</v>
      </c>
      <c r="B245" s="832" t="s">
        <v>4122</v>
      </c>
      <c r="C245" s="832" t="s">
        <v>595</v>
      </c>
      <c r="D245" s="832" t="s">
        <v>1408</v>
      </c>
      <c r="E245" s="832" t="s">
        <v>4118</v>
      </c>
      <c r="F245" s="832" t="s">
        <v>4236</v>
      </c>
      <c r="G245" s="832" t="s">
        <v>4237</v>
      </c>
      <c r="H245" s="849"/>
      <c r="I245" s="849"/>
      <c r="J245" s="832"/>
      <c r="K245" s="832"/>
      <c r="L245" s="849"/>
      <c r="M245" s="849"/>
      <c r="N245" s="832"/>
      <c r="O245" s="832"/>
      <c r="P245" s="849">
        <v>1</v>
      </c>
      <c r="Q245" s="849">
        <v>844</v>
      </c>
      <c r="R245" s="837"/>
      <c r="S245" s="850">
        <v>844</v>
      </c>
    </row>
    <row r="246" spans="1:19" ht="14.4" customHeight="1" x14ac:dyDescent="0.3">
      <c r="A246" s="831" t="s">
        <v>4121</v>
      </c>
      <c r="B246" s="832" t="s">
        <v>4122</v>
      </c>
      <c r="C246" s="832" t="s">
        <v>595</v>
      </c>
      <c r="D246" s="832" t="s">
        <v>1410</v>
      </c>
      <c r="E246" s="832" t="s">
        <v>4123</v>
      </c>
      <c r="F246" s="832" t="s">
        <v>4124</v>
      </c>
      <c r="G246" s="832" t="s">
        <v>4125</v>
      </c>
      <c r="H246" s="849">
        <v>3.2</v>
      </c>
      <c r="I246" s="849">
        <v>483.37</v>
      </c>
      <c r="J246" s="832">
        <v>1.7776184171815239</v>
      </c>
      <c r="K246" s="832">
        <v>151.05312499999999</v>
      </c>
      <c r="L246" s="849">
        <v>1.8</v>
      </c>
      <c r="M246" s="849">
        <v>271.92</v>
      </c>
      <c r="N246" s="832">
        <v>1</v>
      </c>
      <c r="O246" s="832">
        <v>151.06666666666666</v>
      </c>
      <c r="P246" s="849">
        <v>0.1</v>
      </c>
      <c r="Q246" s="849">
        <v>6.97</v>
      </c>
      <c r="R246" s="837">
        <v>2.5632538982053543E-2</v>
      </c>
      <c r="S246" s="850">
        <v>69.699999999999989</v>
      </c>
    </row>
    <row r="247" spans="1:19" ht="14.4" customHeight="1" x14ac:dyDescent="0.3">
      <c r="A247" s="831" t="s">
        <v>4121</v>
      </c>
      <c r="B247" s="832" t="s">
        <v>4122</v>
      </c>
      <c r="C247" s="832" t="s">
        <v>595</v>
      </c>
      <c r="D247" s="832" t="s">
        <v>1410</v>
      </c>
      <c r="E247" s="832" t="s">
        <v>4118</v>
      </c>
      <c r="F247" s="832" t="s">
        <v>4132</v>
      </c>
      <c r="G247" s="832" t="s">
        <v>4133</v>
      </c>
      <c r="H247" s="849">
        <v>2</v>
      </c>
      <c r="I247" s="849">
        <v>166</v>
      </c>
      <c r="J247" s="832">
        <v>2</v>
      </c>
      <c r="K247" s="832">
        <v>83</v>
      </c>
      <c r="L247" s="849">
        <v>1</v>
      </c>
      <c r="M247" s="849">
        <v>83</v>
      </c>
      <c r="N247" s="832">
        <v>1</v>
      </c>
      <c r="O247" s="832">
        <v>83</v>
      </c>
      <c r="P247" s="849"/>
      <c r="Q247" s="849"/>
      <c r="R247" s="837"/>
      <c r="S247" s="850"/>
    </row>
    <row r="248" spans="1:19" ht="14.4" customHeight="1" x14ac:dyDescent="0.3">
      <c r="A248" s="831" t="s">
        <v>4121</v>
      </c>
      <c r="B248" s="832" t="s">
        <v>4122</v>
      </c>
      <c r="C248" s="832" t="s">
        <v>595</v>
      </c>
      <c r="D248" s="832" t="s">
        <v>1410</v>
      </c>
      <c r="E248" s="832" t="s">
        <v>4118</v>
      </c>
      <c r="F248" s="832" t="s">
        <v>4144</v>
      </c>
      <c r="G248" s="832" t="s">
        <v>4145</v>
      </c>
      <c r="H248" s="849">
        <v>4</v>
      </c>
      <c r="I248" s="849">
        <v>1236</v>
      </c>
      <c r="J248" s="832">
        <v>1</v>
      </c>
      <c r="K248" s="832">
        <v>309</v>
      </c>
      <c r="L248" s="849">
        <v>4</v>
      </c>
      <c r="M248" s="849">
        <v>1236</v>
      </c>
      <c r="N248" s="832">
        <v>1</v>
      </c>
      <c r="O248" s="832">
        <v>309</v>
      </c>
      <c r="P248" s="849">
        <v>4</v>
      </c>
      <c r="Q248" s="849">
        <v>1528</v>
      </c>
      <c r="R248" s="837">
        <v>1.2362459546925566</v>
      </c>
      <c r="S248" s="850">
        <v>382</v>
      </c>
    </row>
    <row r="249" spans="1:19" ht="14.4" customHeight="1" x14ac:dyDescent="0.3">
      <c r="A249" s="831" t="s">
        <v>4121</v>
      </c>
      <c r="B249" s="832" t="s">
        <v>4122</v>
      </c>
      <c r="C249" s="832" t="s">
        <v>595</v>
      </c>
      <c r="D249" s="832" t="s">
        <v>1410</v>
      </c>
      <c r="E249" s="832" t="s">
        <v>4118</v>
      </c>
      <c r="F249" s="832" t="s">
        <v>4146</v>
      </c>
      <c r="G249" s="832" t="s">
        <v>4147</v>
      </c>
      <c r="H249" s="849">
        <v>1</v>
      </c>
      <c r="I249" s="849">
        <v>488</v>
      </c>
      <c r="J249" s="832"/>
      <c r="K249" s="832">
        <v>488</v>
      </c>
      <c r="L249" s="849"/>
      <c r="M249" s="849"/>
      <c r="N249" s="832"/>
      <c r="O249" s="832"/>
      <c r="P249" s="849"/>
      <c r="Q249" s="849"/>
      <c r="R249" s="837"/>
      <c r="S249" s="850"/>
    </row>
    <row r="250" spans="1:19" ht="14.4" customHeight="1" x14ac:dyDescent="0.3">
      <c r="A250" s="831" t="s">
        <v>4121</v>
      </c>
      <c r="B250" s="832" t="s">
        <v>4122</v>
      </c>
      <c r="C250" s="832" t="s">
        <v>595</v>
      </c>
      <c r="D250" s="832" t="s">
        <v>1410</v>
      </c>
      <c r="E250" s="832" t="s">
        <v>4118</v>
      </c>
      <c r="F250" s="832" t="s">
        <v>4148</v>
      </c>
      <c r="G250" s="832" t="s">
        <v>4149</v>
      </c>
      <c r="H250" s="849">
        <v>11</v>
      </c>
      <c r="I250" s="849">
        <v>1089</v>
      </c>
      <c r="J250" s="832">
        <v>2.2000000000000002</v>
      </c>
      <c r="K250" s="832">
        <v>99</v>
      </c>
      <c r="L250" s="849">
        <v>5</v>
      </c>
      <c r="M250" s="849">
        <v>495</v>
      </c>
      <c r="N250" s="832">
        <v>1</v>
      </c>
      <c r="O250" s="832">
        <v>99</v>
      </c>
      <c r="P250" s="849">
        <v>2</v>
      </c>
      <c r="Q250" s="849">
        <v>182</v>
      </c>
      <c r="R250" s="837">
        <v>0.36767676767676766</v>
      </c>
      <c r="S250" s="850">
        <v>91</v>
      </c>
    </row>
    <row r="251" spans="1:19" ht="14.4" customHeight="1" x14ac:dyDescent="0.3">
      <c r="A251" s="831" t="s">
        <v>4121</v>
      </c>
      <c r="B251" s="832" t="s">
        <v>4122</v>
      </c>
      <c r="C251" s="832" t="s">
        <v>595</v>
      </c>
      <c r="D251" s="832" t="s">
        <v>1410</v>
      </c>
      <c r="E251" s="832" t="s">
        <v>4118</v>
      </c>
      <c r="F251" s="832" t="s">
        <v>4150</v>
      </c>
      <c r="G251" s="832" t="s">
        <v>4151</v>
      </c>
      <c r="H251" s="849">
        <v>2</v>
      </c>
      <c r="I251" s="849">
        <v>194</v>
      </c>
      <c r="J251" s="832">
        <v>0.2857142857142857</v>
      </c>
      <c r="K251" s="832">
        <v>97</v>
      </c>
      <c r="L251" s="849">
        <v>7</v>
      </c>
      <c r="M251" s="849">
        <v>679</v>
      </c>
      <c r="N251" s="832">
        <v>1</v>
      </c>
      <c r="O251" s="832">
        <v>97</v>
      </c>
      <c r="P251" s="849">
        <v>3</v>
      </c>
      <c r="Q251" s="849">
        <v>243</v>
      </c>
      <c r="R251" s="837">
        <v>0.35787923416789397</v>
      </c>
      <c r="S251" s="850">
        <v>81</v>
      </c>
    </row>
    <row r="252" spans="1:19" ht="14.4" customHeight="1" x14ac:dyDescent="0.3">
      <c r="A252" s="831" t="s">
        <v>4121</v>
      </c>
      <c r="B252" s="832" t="s">
        <v>4122</v>
      </c>
      <c r="C252" s="832" t="s">
        <v>595</v>
      </c>
      <c r="D252" s="832" t="s">
        <v>1410</v>
      </c>
      <c r="E252" s="832" t="s">
        <v>4118</v>
      </c>
      <c r="F252" s="832" t="s">
        <v>4152</v>
      </c>
      <c r="G252" s="832" t="s">
        <v>4153</v>
      </c>
      <c r="H252" s="849">
        <v>330</v>
      </c>
      <c r="I252" s="849">
        <v>41580</v>
      </c>
      <c r="J252" s="832">
        <v>1.0153846153846153</v>
      </c>
      <c r="K252" s="832">
        <v>126</v>
      </c>
      <c r="L252" s="849">
        <v>325</v>
      </c>
      <c r="M252" s="849">
        <v>40950</v>
      </c>
      <c r="N252" s="832">
        <v>1</v>
      </c>
      <c r="O252" s="832">
        <v>126</v>
      </c>
      <c r="P252" s="849">
        <v>309</v>
      </c>
      <c r="Q252" s="849">
        <v>39243</v>
      </c>
      <c r="R252" s="837">
        <v>0.95831501831501831</v>
      </c>
      <c r="S252" s="850">
        <v>127</v>
      </c>
    </row>
    <row r="253" spans="1:19" ht="14.4" customHeight="1" x14ac:dyDescent="0.3">
      <c r="A253" s="831" t="s">
        <v>4121</v>
      </c>
      <c r="B253" s="832" t="s">
        <v>4122</v>
      </c>
      <c r="C253" s="832" t="s">
        <v>595</v>
      </c>
      <c r="D253" s="832" t="s">
        <v>1410</v>
      </c>
      <c r="E253" s="832" t="s">
        <v>4118</v>
      </c>
      <c r="F253" s="832" t="s">
        <v>4164</v>
      </c>
      <c r="G253" s="832" t="s">
        <v>4165</v>
      </c>
      <c r="H253" s="849">
        <v>6</v>
      </c>
      <c r="I253" s="849">
        <v>10062</v>
      </c>
      <c r="J253" s="832"/>
      <c r="K253" s="832">
        <v>1677</v>
      </c>
      <c r="L253" s="849"/>
      <c r="M253" s="849"/>
      <c r="N253" s="832"/>
      <c r="O253" s="832"/>
      <c r="P253" s="849"/>
      <c r="Q253" s="849"/>
      <c r="R253" s="837"/>
      <c r="S253" s="850"/>
    </row>
    <row r="254" spans="1:19" ht="14.4" customHeight="1" x14ac:dyDescent="0.3">
      <c r="A254" s="831" t="s">
        <v>4121</v>
      </c>
      <c r="B254" s="832" t="s">
        <v>4122</v>
      </c>
      <c r="C254" s="832" t="s">
        <v>595</v>
      </c>
      <c r="D254" s="832" t="s">
        <v>1410</v>
      </c>
      <c r="E254" s="832" t="s">
        <v>4118</v>
      </c>
      <c r="F254" s="832" t="s">
        <v>4166</v>
      </c>
      <c r="G254" s="832" t="s">
        <v>4167</v>
      </c>
      <c r="H254" s="849">
        <v>10</v>
      </c>
      <c r="I254" s="849">
        <v>13090</v>
      </c>
      <c r="J254" s="832">
        <v>1.2490458015267176</v>
      </c>
      <c r="K254" s="832">
        <v>1309</v>
      </c>
      <c r="L254" s="849">
        <v>8</v>
      </c>
      <c r="M254" s="849">
        <v>10480</v>
      </c>
      <c r="N254" s="832">
        <v>1</v>
      </c>
      <c r="O254" s="832">
        <v>1310</v>
      </c>
      <c r="P254" s="849">
        <v>3</v>
      </c>
      <c r="Q254" s="849">
        <v>3939</v>
      </c>
      <c r="R254" s="837">
        <v>0.37585877862595418</v>
      </c>
      <c r="S254" s="850">
        <v>1313</v>
      </c>
    </row>
    <row r="255" spans="1:19" ht="14.4" customHeight="1" x14ac:dyDescent="0.3">
      <c r="A255" s="831" t="s">
        <v>4121</v>
      </c>
      <c r="B255" s="832" t="s">
        <v>4122</v>
      </c>
      <c r="C255" s="832" t="s">
        <v>595</v>
      </c>
      <c r="D255" s="832" t="s">
        <v>1410</v>
      </c>
      <c r="E255" s="832" t="s">
        <v>4118</v>
      </c>
      <c r="F255" s="832" t="s">
        <v>4168</v>
      </c>
      <c r="G255" s="832" t="s">
        <v>4169</v>
      </c>
      <c r="H255" s="849">
        <v>1</v>
      </c>
      <c r="I255" s="849">
        <v>971</v>
      </c>
      <c r="J255" s="832"/>
      <c r="K255" s="832">
        <v>971</v>
      </c>
      <c r="L255" s="849"/>
      <c r="M255" s="849"/>
      <c r="N255" s="832"/>
      <c r="O255" s="832"/>
      <c r="P255" s="849"/>
      <c r="Q255" s="849"/>
      <c r="R255" s="837"/>
      <c r="S255" s="850"/>
    </row>
    <row r="256" spans="1:19" ht="14.4" customHeight="1" x14ac:dyDescent="0.3">
      <c r="A256" s="831" t="s">
        <v>4121</v>
      </c>
      <c r="B256" s="832" t="s">
        <v>4122</v>
      </c>
      <c r="C256" s="832" t="s">
        <v>595</v>
      </c>
      <c r="D256" s="832" t="s">
        <v>1410</v>
      </c>
      <c r="E256" s="832" t="s">
        <v>4118</v>
      </c>
      <c r="F256" s="832" t="s">
        <v>4172</v>
      </c>
      <c r="G256" s="832" t="s">
        <v>4173</v>
      </c>
      <c r="H256" s="849">
        <v>4</v>
      </c>
      <c r="I256" s="849">
        <v>652</v>
      </c>
      <c r="J256" s="832">
        <v>2</v>
      </c>
      <c r="K256" s="832">
        <v>163</v>
      </c>
      <c r="L256" s="849">
        <v>2</v>
      </c>
      <c r="M256" s="849">
        <v>326</v>
      </c>
      <c r="N256" s="832">
        <v>1</v>
      </c>
      <c r="O256" s="832">
        <v>163</v>
      </c>
      <c r="P256" s="849"/>
      <c r="Q256" s="849"/>
      <c r="R256" s="837"/>
      <c r="S256" s="850"/>
    </row>
    <row r="257" spans="1:19" ht="14.4" customHeight="1" x14ac:dyDescent="0.3">
      <c r="A257" s="831" t="s">
        <v>4121</v>
      </c>
      <c r="B257" s="832" t="s">
        <v>4122</v>
      </c>
      <c r="C257" s="832" t="s">
        <v>595</v>
      </c>
      <c r="D257" s="832" t="s">
        <v>1410</v>
      </c>
      <c r="E257" s="832" t="s">
        <v>4118</v>
      </c>
      <c r="F257" s="832" t="s">
        <v>4174</v>
      </c>
      <c r="G257" s="832" t="s">
        <v>4175</v>
      </c>
      <c r="H257" s="849">
        <v>175</v>
      </c>
      <c r="I257" s="849">
        <v>5833.3099999999995</v>
      </c>
      <c r="J257" s="832">
        <v>0.58724676140504883</v>
      </c>
      <c r="K257" s="832">
        <v>33.333199999999998</v>
      </c>
      <c r="L257" s="849">
        <v>298</v>
      </c>
      <c r="M257" s="849">
        <v>9933.32</v>
      </c>
      <c r="N257" s="832">
        <v>1</v>
      </c>
      <c r="O257" s="832">
        <v>33.333288590604027</v>
      </c>
      <c r="P257" s="849">
        <v>262</v>
      </c>
      <c r="Q257" s="849">
        <v>8733.32</v>
      </c>
      <c r="R257" s="837">
        <v>0.8791944687174077</v>
      </c>
      <c r="S257" s="850">
        <v>33.333282442748093</v>
      </c>
    </row>
    <row r="258" spans="1:19" ht="14.4" customHeight="1" x14ac:dyDescent="0.3">
      <c r="A258" s="831" t="s">
        <v>4121</v>
      </c>
      <c r="B258" s="832" t="s">
        <v>4122</v>
      </c>
      <c r="C258" s="832" t="s">
        <v>595</v>
      </c>
      <c r="D258" s="832" t="s">
        <v>1410</v>
      </c>
      <c r="E258" s="832" t="s">
        <v>4118</v>
      </c>
      <c r="F258" s="832" t="s">
        <v>4180</v>
      </c>
      <c r="G258" s="832" t="s">
        <v>4181</v>
      </c>
      <c r="H258" s="849">
        <v>15</v>
      </c>
      <c r="I258" s="849">
        <v>1290</v>
      </c>
      <c r="J258" s="832">
        <v>2.5</v>
      </c>
      <c r="K258" s="832">
        <v>86</v>
      </c>
      <c r="L258" s="849">
        <v>6</v>
      </c>
      <c r="M258" s="849">
        <v>516</v>
      </c>
      <c r="N258" s="832">
        <v>1</v>
      </c>
      <c r="O258" s="832">
        <v>86</v>
      </c>
      <c r="P258" s="849">
        <v>4</v>
      </c>
      <c r="Q258" s="849">
        <v>344</v>
      </c>
      <c r="R258" s="837">
        <v>0.66666666666666663</v>
      </c>
      <c r="S258" s="850">
        <v>86</v>
      </c>
    </row>
    <row r="259" spans="1:19" ht="14.4" customHeight="1" x14ac:dyDescent="0.3">
      <c r="A259" s="831" t="s">
        <v>4121</v>
      </c>
      <c r="B259" s="832" t="s">
        <v>4122</v>
      </c>
      <c r="C259" s="832" t="s">
        <v>595</v>
      </c>
      <c r="D259" s="832" t="s">
        <v>1410</v>
      </c>
      <c r="E259" s="832" t="s">
        <v>4118</v>
      </c>
      <c r="F259" s="832" t="s">
        <v>4182</v>
      </c>
      <c r="G259" s="832" t="s">
        <v>4183</v>
      </c>
      <c r="H259" s="849">
        <v>9</v>
      </c>
      <c r="I259" s="849">
        <v>288</v>
      </c>
      <c r="J259" s="832">
        <v>1.5</v>
      </c>
      <c r="K259" s="832">
        <v>32</v>
      </c>
      <c r="L259" s="849">
        <v>6</v>
      </c>
      <c r="M259" s="849">
        <v>192</v>
      </c>
      <c r="N259" s="832">
        <v>1</v>
      </c>
      <c r="O259" s="832">
        <v>32</v>
      </c>
      <c r="P259" s="849"/>
      <c r="Q259" s="849"/>
      <c r="R259" s="837"/>
      <c r="S259" s="850"/>
    </row>
    <row r="260" spans="1:19" ht="14.4" customHeight="1" x14ac:dyDescent="0.3">
      <c r="A260" s="831" t="s">
        <v>4121</v>
      </c>
      <c r="B260" s="832" t="s">
        <v>4122</v>
      </c>
      <c r="C260" s="832" t="s">
        <v>595</v>
      </c>
      <c r="D260" s="832" t="s">
        <v>1410</v>
      </c>
      <c r="E260" s="832" t="s">
        <v>4118</v>
      </c>
      <c r="F260" s="832" t="s">
        <v>4188</v>
      </c>
      <c r="G260" s="832" t="s">
        <v>4189</v>
      </c>
      <c r="H260" s="849">
        <v>6</v>
      </c>
      <c r="I260" s="849">
        <v>972</v>
      </c>
      <c r="J260" s="832">
        <v>1</v>
      </c>
      <c r="K260" s="832">
        <v>162</v>
      </c>
      <c r="L260" s="849">
        <v>6</v>
      </c>
      <c r="M260" s="849">
        <v>972</v>
      </c>
      <c r="N260" s="832">
        <v>1</v>
      </c>
      <c r="O260" s="832">
        <v>162</v>
      </c>
      <c r="P260" s="849">
        <v>6</v>
      </c>
      <c r="Q260" s="849">
        <v>948</v>
      </c>
      <c r="R260" s="837">
        <v>0.97530864197530864</v>
      </c>
      <c r="S260" s="850">
        <v>158</v>
      </c>
    </row>
    <row r="261" spans="1:19" ht="14.4" customHeight="1" x14ac:dyDescent="0.3">
      <c r="A261" s="831" t="s">
        <v>4121</v>
      </c>
      <c r="B261" s="832" t="s">
        <v>4122</v>
      </c>
      <c r="C261" s="832" t="s">
        <v>595</v>
      </c>
      <c r="D261" s="832" t="s">
        <v>1410</v>
      </c>
      <c r="E261" s="832" t="s">
        <v>4118</v>
      </c>
      <c r="F261" s="832" t="s">
        <v>4119</v>
      </c>
      <c r="G261" s="832" t="s">
        <v>4120</v>
      </c>
      <c r="H261" s="849">
        <v>14</v>
      </c>
      <c r="I261" s="849">
        <v>3514</v>
      </c>
      <c r="J261" s="832">
        <v>0.82352941176470584</v>
      </c>
      <c r="K261" s="832">
        <v>251</v>
      </c>
      <c r="L261" s="849">
        <v>17</v>
      </c>
      <c r="M261" s="849">
        <v>4267</v>
      </c>
      <c r="N261" s="832">
        <v>1</v>
      </c>
      <c r="O261" s="832">
        <v>251</v>
      </c>
      <c r="P261" s="849">
        <v>7</v>
      </c>
      <c r="Q261" s="849">
        <v>1764</v>
      </c>
      <c r="R261" s="837">
        <v>0.41340520271853759</v>
      </c>
      <c r="S261" s="850">
        <v>252</v>
      </c>
    </row>
    <row r="262" spans="1:19" ht="14.4" customHeight="1" x14ac:dyDescent="0.3">
      <c r="A262" s="831" t="s">
        <v>4121</v>
      </c>
      <c r="B262" s="832" t="s">
        <v>4122</v>
      </c>
      <c r="C262" s="832" t="s">
        <v>595</v>
      </c>
      <c r="D262" s="832" t="s">
        <v>1410</v>
      </c>
      <c r="E262" s="832" t="s">
        <v>4118</v>
      </c>
      <c r="F262" s="832" t="s">
        <v>4194</v>
      </c>
      <c r="G262" s="832" t="s">
        <v>4195</v>
      </c>
      <c r="H262" s="849"/>
      <c r="I262" s="849"/>
      <c r="J262" s="832"/>
      <c r="K262" s="832"/>
      <c r="L262" s="849"/>
      <c r="M262" s="849"/>
      <c r="N262" s="832"/>
      <c r="O262" s="832"/>
      <c r="P262" s="849">
        <v>1</v>
      </c>
      <c r="Q262" s="849">
        <v>723</v>
      </c>
      <c r="R262" s="837"/>
      <c r="S262" s="850">
        <v>723</v>
      </c>
    </row>
    <row r="263" spans="1:19" ht="14.4" customHeight="1" x14ac:dyDescent="0.3">
      <c r="A263" s="831" t="s">
        <v>4121</v>
      </c>
      <c r="B263" s="832" t="s">
        <v>4122</v>
      </c>
      <c r="C263" s="832" t="s">
        <v>595</v>
      </c>
      <c r="D263" s="832" t="s">
        <v>1410</v>
      </c>
      <c r="E263" s="832" t="s">
        <v>4118</v>
      </c>
      <c r="F263" s="832" t="s">
        <v>4206</v>
      </c>
      <c r="G263" s="832" t="s">
        <v>4207</v>
      </c>
      <c r="H263" s="849">
        <v>1</v>
      </c>
      <c r="I263" s="849">
        <v>500</v>
      </c>
      <c r="J263" s="832"/>
      <c r="K263" s="832">
        <v>500</v>
      </c>
      <c r="L263" s="849"/>
      <c r="M263" s="849"/>
      <c r="N263" s="832"/>
      <c r="O263" s="832"/>
      <c r="P263" s="849"/>
      <c r="Q263" s="849"/>
      <c r="R263" s="837"/>
      <c r="S263" s="850"/>
    </row>
    <row r="264" spans="1:19" ht="14.4" customHeight="1" x14ac:dyDescent="0.3">
      <c r="A264" s="831" t="s">
        <v>4121</v>
      </c>
      <c r="B264" s="832" t="s">
        <v>4122</v>
      </c>
      <c r="C264" s="832" t="s">
        <v>595</v>
      </c>
      <c r="D264" s="832" t="s">
        <v>1410</v>
      </c>
      <c r="E264" s="832" t="s">
        <v>4118</v>
      </c>
      <c r="F264" s="832" t="s">
        <v>4210</v>
      </c>
      <c r="G264" s="832" t="s">
        <v>4211</v>
      </c>
      <c r="H264" s="849">
        <v>2</v>
      </c>
      <c r="I264" s="849">
        <v>230</v>
      </c>
      <c r="J264" s="832">
        <v>0.33333333333333331</v>
      </c>
      <c r="K264" s="832">
        <v>115</v>
      </c>
      <c r="L264" s="849">
        <v>6</v>
      </c>
      <c r="M264" s="849">
        <v>690</v>
      </c>
      <c r="N264" s="832">
        <v>1</v>
      </c>
      <c r="O264" s="832">
        <v>115</v>
      </c>
      <c r="P264" s="849"/>
      <c r="Q264" s="849"/>
      <c r="R264" s="837"/>
      <c r="S264" s="850"/>
    </row>
    <row r="265" spans="1:19" ht="14.4" customHeight="1" x14ac:dyDescent="0.3">
      <c r="A265" s="831" t="s">
        <v>4121</v>
      </c>
      <c r="B265" s="832" t="s">
        <v>4122</v>
      </c>
      <c r="C265" s="832" t="s">
        <v>595</v>
      </c>
      <c r="D265" s="832" t="s">
        <v>1410</v>
      </c>
      <c r="E265" s="832" t="s">
        <v>4118</v>
      </c>
      <c r="F265" s="832" t="s">
        <v>4224</v>
      </c>
      <c r="G265" s="832" t="s">
        <v>4225</v>
      </c>
      <c r="H265" s="849"/>
      <c r="I265" s="849"/>
      <c r="J265" s="832"/>
      <c r="K265" s="832"/>
      <c r="L265" s="849">
        <v>3</v>
      </c>
      <c r="M265" s="849">
        <v>258</v>
      </c>
      <c r="N265" s="832">
        <v>1</v>
      </c>
      <c r="O265" s="832">
        <v>86</v>
      </c>
      <c r="P265" s="849">
        <v>1</v>
      </c>
      <c r="Q265" s="849">
        <v>87</v>
      </c>
      <c r="R265" s="837">
        <v>0.33720930232558138</v>
      </c>
      <c r="S265" s="850">
        <v>87</v>
      </c>
    </row>
    <row r="266" spans="1:19" ht="14.4" customHeight="1" x14ac:dyDescent="0.3">
      <c r="A266" s="831" t="s">
        <v>4121</v>
      </c>
      <c r="B266" s="832" t="s">
        <v>4122</v>
      </c>
      <c r="C266" s="832" t="s">
        <v>595</v>
      </c>
      <c r="D266" s="832" t="s">
        <v>1410</v>
      </c>
      <c r="E266" s="832" t="s">
        <v>4118</v>
      </c>
      <c r="F266" s="832" t="s">
        <v>4242</v>
      </c>
      <c r="G266" s="832" t="s">
        <v>4243</v>
      </c>
      <c r="H266" s="849"/>
      <c r="I266" s="849"/>
      <c r="J266" s="832"/>
      <c r="K266" s="832"/>
      <c r="L266" s="849">
        <v>5</v>
      </c>
      <c r="M266" s="849">
        <v>430</v>
      </c>
      <c r="N266" s="832">
        <v>1</v>
      </c>
      <c r="O266" s="832">
        <v>86</v>
      </c>
      <c r="P266" s="849">
        <v>5</v>
      </c>
      <c r="Q266" s="849">
        <v>435</v>
      </c>
      <c r="R266" s="837">
        <v>1.0116279069767442</v>
      </c>
      <c r="S266" s="850">
        <v>87</v>
      </c>
    </row>
    <row r="267" spans="1:19" ht="14.4" customHeight="1" x14ac:dyDescent="0.3">
      <c r="A267" s="831" t="s">
        <v>4121</v>
      </c>
      <c r="B267" s="832" t="s">
        <v>4122</v>
      </c>
      <c r="C267" s="832" t="s">
        <v>595</v>
      </c>
      <c r="D267" s="832" t="s">
        <v>4112</v>
      </c>
      <c r="E267" s="832" t="s">
        <v>4118</v>
      </c>
      <c r="F267" s="832" t="s">
        <v>4152</v>
      </c>
      <c r="G267" s="832" t="s">
        <v>4153</v>
      </c>
      <c r="H267" s="849"/>
      <c r="I267" s="849"/>
      <c r="J267" s="832"/>
      <c r="K267" s="832"/>
      <c r="L267" s="849"/>
      <c r="M267" s="849"/>
      <c r="N267" s="832"/>
      <c r="O267" s="832"/>
      <c r="P267" s="849">
        <v>1</v>
      </c>
      <c r="Q267" s="849">
        <v>127</v>
      </c>
      <c r="R267" s="837"/>
      <c r="S267" s="850">
        <v>127</v>
      </c>
    </row>
    <row r="268" spans="1:19" ht="14.4" customHeight="1" x14ac:dyDescent="0.3">
      <c r="A268" s="831" t="s">
        <v>4121</v>
      </c>
      <c r="B268" s="832" t="s">
        <v>4122</v>
      </c>
      <c r="C268" s="832" t="s">
        <v>595</v>
      </c>
      <c r="D268" s="832" t="s">
        <v>4112</v>
      </c>
      <c r="E268" s="832" t="s">
        <v>4118</v>
      </c>
      <c r="F268" s="832" t="s">
        <v>4174</v>
      </c>
      <c r="G268" s="832" t="s">
        <v>4175</v>
      </c>
      <c r="H268" s="849"/>
      <c r="I268" s="849"/>
      <c r="J268" s="832"/>
      <c r="K268" s="832"/>
      <c r="L268" s="849"/>
      <c r="M268" s="849"/>
      <c r="N268" s="832"/>
      <c r="O268" s="832"/>
      <c r="P268" s="849">
        <v>1</v>
      </c>
      <c r="Q268" s="849">
        <v>33.33</v>
      </c>
      <c r="R268" s="837"/>
      <c r="S268" s="850">
        <v>33.33</v>
      </c>
    </row>
    <row r="269" spans="1:19" ht="14.4" customHeight="1" x14ac:dyDescent="0.3">
      <c r="A269" s="831" t="s">
        <v>4121</v>
      </c>
      <c r="B269" s="832" t="s">
        <v>4122</v>
      </c>
      <c r="C269" s="832" t="s">
        <v>595</v>
      </c>
      <c r="D269" s="832" t="s">
        <v>1411</v>
      </c>
      <c r="E269" s="832" t="s">
        <v>4123</v>
      </c>
      <c r="F269" s="832" t="s">
        <v>4124</v>
      </c>
      <c r="G269" s="832" t="s">
        <v>4125</v>
      </c>
      <c r="H269" s="849">
        <v>0.5</v>
      </c>
      <c r="I269" s="849">
        <v>75.52</v>
      </c>
      <c r="J269" s="832">
        <v>1</v>
      </c>
      <c r="K269" s="832">
        <v>151.04</v>
      </c>
      <c r="L269" s="849">
        <v>0.5</v>
      </c>
      <c r="M269" s="849">
        <v>75.52</v>
      </c>
      <c r="N269" s="832">
        <v>1</v>
      </c>
      <c r="O269" s="832">
        <v>151.04</v>
      </c>
      <c r="P269" s="849">
        <v>0.6</v>
      </c>
      <c r="Q269" s="849">
        <v>41.82</v>
      </c>
      <c r="R269" s="837">
        <v>0.55376059322033899</v>
      </c>
      <c r="S269" s="850">
        <v>69.7</v>
      </c>
    </row>
    <row r="270" spans="1:19" ht="14.4" customHeight="1" x14ac:dyDescent="0.3">
      <c r="A270" s="831" t="s">
        <v>4121</v>
      </c>
      <c r="B270" s="832" t="s">
        <v>4122</v>
      </c>
      <c r="C270" s="832" t="s">
        <v>595</v>
      </c>
      <c r="D270" s="832" t="s">
        <v>1411</v>
      </c>
      <c r="E270" s="832" t="s">
        <v>4118</v>
      </c>
      <c r="F270" s="832" t="s">
        <v>4132</v>
      </c>
      <c r="G270" s="832" t="s">
        <v>4133</v>
      </c>
      <c r="H270" s="849">
        <v>7</v>
      </c>
      <c r="I270" s="849">
        <v>581</v>
      </c>
      <c r="J270" s="832"/>
      <c r="K270" s="832">
        <v>83</v>
      </c>
      <c r="L270" s="849"/>
      <c r="M270" s="849"/>
      <c r="N270" s="832"/>
      <c r="O270" s="832"/>
      <c r="P270" s="849">
        <v>1</v>
      </c>
      <c r="Q270" s="849">
        <v>83</v>
      </c>
      <c r="R270" s="837"/>
      <c r="S270" s="850">
        <v>83</v>
      </c>
    </row>
    <row r="271" spans="1:19" ht="14.4" customHeight="1" x14ac:dyDescent="0.3">
      <c r="A271" s="831" t="s">
        <v>4121</v>
      </c>
      <c r="B271" s="832" t="s">
        <v>4122</v>
      </c>
      <c r="C271" s="832" t="s">
        <v>595</v>
      </c>
      <c r="D271" s="832" t="s">
        <v>1411</v>
      </c>
      <c r="E271" s="832" t="s">
        <v>4118</v>
      </c>
      <c r="F271" s="832" t="s">
        <v>4144</v>
      </c>
      <c r="G271" s="832" t="s">
        <v>4145</v>
      </c>
      <c r="H271" s="849">
        <v>1</v>
      </c>
      <c r="I271" s="849">
        <v>309</v>
      </c>
      <c r="J271" s="832">
        <v>1</v>
      </c>
      <c r="K271" s="832">
        <v>309</v>
      </c>
      <c r="L271" s="849">
        <v>1</v>
      </c>
      <c r="M271" s="849">
        <v>309</v>
      </c>
      <c r="N271" s="832">
        <v>1</v>
      </c>
      <c r="O271" s="832">
        <v>309</v>
      </c>
      <c r="P271" s="849"/>
      <c r="Q271" s="849"/>
      <c r="R271" s="837"/>
      <c r="S271" s="850"/>
    </row>
    <row r="272" spans="1:19" ht="14.4" customHeight="1" x14ac:dyDescent="0.3">
      <c r="A272" s="831" t="s">
        <v>4121</v>
      </c>
      <c r="B272" s="832" t="s">
        <v>4122</v>
      </c>
      <c r="C272" s="832" t="s">
        <v>595</v>
      </c>
      <c r="D272" s="832" t="s">
        <v>1411</v>
      </c>
      <c r="E272" s="832" t="s">
        <v>4118</v>
      </c>
      <c r="F272" s="832" t="s">
        <v>4148</v>
      </c>
      <c r="G272" s="832" t="s">
        <v>4149</v>
      </c>
      <c r="H272" s="849">
        <v>23</v>
      </c>
      <c r="I272" s="849">
        <v>2277</v>
      </c>
      <c r="J272" s="832">
        <v>1.3529411764705883</v>
      </c>
      <c r="K272" s="832">
        <v>99</v>
      </c>
      <c r="L272" s="849">
        <v>17</v>
      </c>
      <c r="M272" s="849">
        <v>1683</v>
      </c>
      <c r="N272" s="832">
        <v>1</v>
      </c>
      <c r="O272" s="832">
        <v>99</v>
      </c>
      <c r="P272" s="849">
        <v>4</v>
      </c>
      <c r="Q272" s="849">
        <v>364</v>
      </c>
      <c r="R272" s="837">
        <v>0.21628045157456921</v>
      </c>
      <c r="S272" s="850">
        <v>91</v>
      </c>
    </row>
    <row r="273" spans="1:19" ht="14.4" customHeight="1" x14ac:dyDescent="0.3">
      <c r="A273" s="831" t="s">
        <v>4121</v>
      </c>
      <c r="B273" s="832" t="s">
        <v>4122</v>
      </c>
      <c r="C273" s="832" t="s">
        <v>595</v>
      </c>
      <c r="D273" s="832" t="s">
        <v>1411</v>
      </c>
      <c r="E273" s="832" t="s">
        <v>4118</v>
      </c>
      <c r="F273" s="832" t="s">
        <v>4150</v>
      </c>
      <c r="G273" s="832" t="s">
        <v>4151</v>
      </c>
      <c r="H273" s="849">
        <v>9</v>
      </c>
      <c r="I273" s="849">
        <v>873</v>
      </c>
      <c r="J273" s="832">
        <v>0.69230769230769229</v>
      </c>
      <c r="K273" s="832">
        <v>97</v>
      </c>
      <c r="L273" s="849">
        <v>13</v>
      </c>
      <c r="M273" s="849">
        <v>1261</v>
      </c>
      <c r="N273" s="832">
        <v>1</v>
      </c>
      <c r="O273" s="832">
        <v>97</v>
      </c>
      <c r="P273" s="849">
        <v>10</v>
      </c>
      <c r="Q273" s="849">
        <v>810</v>
      </c>
      <c r="R273" s="837">
        <v>0.64234734337827126</v>
      </c>
      <c r="S273" s="850">
        <v>81</v>
      </c>
    </row>
    <row r="274" spans="1:19" ht="14.4" customHeight="1" x14ac:dyDescent="0.3">
      <c r="A274" s="831" t="s">
        <v>4121</v>
      </c>
      <c r="B274" s="832" t="s">
        <v>4122</v>
      </c>
      <c r="C274" s="832" t="s">
        <v>595</v>
      </c>
      <c r="D274" s="832" t="s">
        <v>1411</v>
      </c>
      <c r="E274" s="832" t="s">
        <v>4118</v>
      </c>
      <c r="F274" s="832" t="s">
        <v>4152</v>
      </c>
      <c r="G274" s="832" t="s">
        <v>4153</v>
      </c>
      <c r="H274" s="849">
        <v>411</v>
      </c>
      <c r="I274" s="849">
        <v>51786</v>
      </c>
      <c r="J274" s="832">
        <v>0.92359550561797754</v>
      </c>
      <c r="K274" s="832">
        <v>126</v>
      </c>
      <c r="L274" s="849">
        <v>445</v>
      </c>
      <c r="M274" s="849">
        <v>56070</v>
      </c>
      <c r="N274" s="832">
        <v>1</v>
      </c>
      <c r="O274" s="832">
        <v>126</v>
      </c>
      <c r="P274" s="849">
        <v>295</v>
      </c>
      <c r="Q274" s="849">
        <v>37465</v>
      </c>
      <c r="R274" s="837">
        <v>0.66818262885678614</v>
      </c>
      <c r="S274" s="850">
        <v>127</v>
      </c>
    </row>
    <row r="275" spans="1:19" ht="14.4" customHeight="1" x14ac:dyDescent="0.3">
      <c r="A275" s="831" t="s">
        <v>4121</v>
      </c>
      <c r="B275" s="832" t="s">
        <v>4122</v>
      </c>
      <c r="C275" s="832" t="s">
        <v>595</v>
      </c>
      <c r="D275" s="832" t="s">
        <v>1411</v>
      </c>
      <c r="E275" s="832" t="s">
        <v>4118</v>
      </c>
      <c r="F275" s="832" t="s">
        <v>4166</v>
      </c>
      <c r="G275" s="832" t="s">
        <v>4167</v>
      </c>
      <c r="H275" s="849">
        <v>5</v>
      </c>
      <c r="I275" s="849">
        <v>6545</v>
      </c>
      <c r="J275" s="832">
        <v>1.2490458015267176</v>
      </c>
      <c r="K275" s="832">
        <v>1309</v>
      </c>
      <c r="L275" s="849">
        <v>4</v>
      </c>
      <c r="M275" s="849">
        <v>5240</v>
      </c>
      <c r="N275" s="832">
        <v>1</v>
      </c>
      <c r="O275" s="832">
        <v>1310</v>
      </c>
      <c r="P275" s="849">
        <v>5</v>
      </c>
      <c r="Q275" s="849">
        <v>6565</v>
      </c>
      <c r="R275" s="837">
        <v>1.2528625954198473</v>
      </c>
      <c r="S275" s="850">
        <v>1313</v>
      </c>
    </row>
    <row r="276" spans="1:19" ht="14.4" customHeight="1" x14ac:dyDescent="0.3">
      <c r="A276" s="831" t="s">
        <v>4121</v>
      </c>
      <c r="B276" s="832" t="s">
        <v>4122</v>
      </c>
      <c r="C276" s="832" t="s">
        <v>595</v>
      </c>
      <c r="D276" s="832" t="s">
        <v>1411</v>
      </c>
      <c r="E276" s="832" t="s">
        <v>4118</v>
      </c>
      <c r="F276" s="832" t="s">
        <v>4170</v>
      </c>
      <c r="G276" s="832" t="s">
        <v>4171</v>
      </c>
      <c r="H276" s="849">
        <v>1</v>
      </c>
      <c r="I276" s="849">
        <v>985</v>
      </c>
      <c r="J276" s="832"/>
      <c r="K276" s="832">
        <v>985</v>
      </c>
      <c r="L276" s="849"/>
      <c r="M276" s="849"/>
      <c r="N276" s="832"/>
      <c r="O276" s="832"/>
      <c r="P276" s="849"/>
      <c r="Q276" s="849"/>
      <c r="R276" s="837"/>
      <c r="S276" s="850"/>
    </row>
    <row r="277" spans="1:19" ht="14.4" customHeight="1" x14ac:dyDescent="0.3">
      <c r="A277" s="831" t="s">
        <v>4121</v>
      </c>
      <c r="B277" s="832" t="s">
        <v>4122</v>
      </c>
      <c r="C277" s="832" t="s">
        <v>595</v>
      </c>
      <c r="D277" s="832" t="s">
        <v>1411</v>
      </c>
      <c r="E277" s="832" t="s">
        <v>4118</v>
      </c>
      <c r="F277" s="832" t="s">
        <v>4172</v>
      </c>
      <c r="G277" s="832" t="s">
        <v>4173</v>
      </c>
      <c r="H277" s="849">
        <v>9</v>
      </c>
      <c r="I277" s="849">
        <v>1467</v>
      </c>
      <c r="J277" s="832">
        <v>0.9</v>
      </c>
      <c r="K277" s="832">
        <v>163</v>
      </c>
      <c r="L277" s="849">
        <v>10</v>
      </c>
      <c r="M277" s="849">
        <v>1630</v>
      </c>
      <c r="N277" s="832">
        <v>1</v>
      </c>
      <c r="O277" s="832">
        <v>163</v>
      </c>
      <c r="P277" s="849"/>
      <c r="Q277" s="849"/>
      <c r="R277" s="837"/>
      <c r="S277" s="850"/>
    </row>
    <row r="278" spans="1:19" ht="14.4" customHeight="1" x14ac:dyDescent="0.3">
      <c r="A278" s="831" t="s">
        <v>4121</v>
      </c>
      <c r="B278" s="832" t="s">
        <v>4122</v>
      </c>
      <c r="C278" s="832" t="s">
        <v>595</v>
      </c>
      <c r="D278" s="832" t="s">
        <v>1411</v>
      </c>
      <c r="E278" s="832" t="s">
        <v>4118</v>
      </c>
      <c r="F278" s="832" t="s">
        <v>4174</v>
      </c>
      <c r="G278" s="832" t="s">
        <v>4175</v>
      </c>
      <c r="H278" s="849">
        <v>169</v>
      </c>
      <c r="I278" s="849">
        <v>5633.3099999999995</v>
      </c>
      <c r="J278" s="832">
        <v>0.43896036093600244</v>
      </c>
      <c r="K278" s="832">
        <v>33.333195266272185</v>
      </c>
      <c r="L278" s="849">
        <v>385</v>
      </c>
      <c r="M278" s="849">
        <v>12833.3</v>
      </c>
      <c r="N278" s="832">
        <v>1</v>
      </c>
      <c r="O278" s="832">
        <v>33.333246753246755</v>
      </c>
      <c r="P278" s="849">
        <v>263</v>
      </c>
      <c r="Q278" s="849">
        <v>8766.64</v>
      </c>
      <c r="R278" s="837">
        <v>0.68311657952358318</v>
      </c>
      <c r="S278" s="850">
        <v>33.333231939163497</v>
      </c>
    </row>
    <row r="279" spans="1:19" ht="14.4" customHeight="1" x14ac:dyDescent="0.3">
      <c r="A279" s="831" t="s">
        <v>4121</v>
      </c>
      <c r="B279" s="832" t="s">
        <v>4122</v>
      </c>
      <c r="C279" s="832" t="s">
        <v>595</v>
      </c>
      <c r="D279" s="832" t="s">
        <v>1411</v>
      </c>
      <c r="E279" s="832" t="s">
        <v>4118</v>
      </c>
      <c r="F279" s="832" t="s">
        <v>4180</v>
      </c>
      <c r="G279" s="832" t="s">
        <v>4181</v>
      </c>
      <c r="H279" s="849">
        <v>4</v>
      </c>
      <c r="I279" s="849">
        <v>344</v>
      </c>
      <c r="J279" s="832">
        <v>2</v>
      </c>
      <c r="K279" s="832">
        <v>86</v>
      </c>
      <c r="L279" s="849">
        <v>2</v>
      </c>
      <c r="M279" s="849">
        <v>172</v>
      </c>
      <c r="N279" s="832">
        <v>1</v>
      </c>
      <c r="O279" s="832">
        <v>86</v>
      </c>
      <c r="P279" s="849">
        <v>4</v>
      </c>
      <c r="Q279" s="849">
        <v>344</v>
      </c>
      <c r="R279" s="837">
        <v>2</v>
      </c>
      <c r="S279" s="850">
        <v>86</v>
      </c>
    </row>
    <row r="280" spans="1:19" ht="14.4" customHeight="1" x14ac:dyDescent="0.3">
      <c r="A280" s="831" t="s">
        <v>4121</v>
      </c>
      <c r="B280" s="832" t="s">
        <v>4122</v>
      </c>
      <c r="C280" s="832" t="s">
        <v>595</v>
      </c>
      <c r="D280" s="832" t="s">
        <v>1411</v>
      </c>
      <c r="E280" s="832" t="s">
        <v>4118</v>
      </c>
      <c r="F280" s="832" t="s">
        <v>4182</v>
      </c>
      <c r="G280" s="832" t="s">
        <v>4183</v>
      </c>
      <c r="H280" s="849">
        <v>1</v>
      </c>
      <c r="I280" s="849">
        <v>32</v>
      </c>
      <c r="J280" s="832">
        <v>0.33333333333333331</v>
      </c>
      <c r="K280" s="832">
        <v>32</v>
      </c>
      <c r="L280" s="849">
        <v>3</v>
      </c>
      <c r="M280" s="849">
        <v>96</v>
      </c>
      <c r="N280" s="832">
        <v>1</v>
      </c>
      <c r="O280" s="832">
        <v>32</v>
      </c>
      <c r="P280" s="849">
        <v>1</v>
      </c>
      <c r="Q280" s="849">
        <v>32</v>
      </c>
      <c r="R280" s="837">
        <v>0.33333333333333331</v>
      </c>
      <c r="S280" s="850">
        <v>32</v>
      </c>
    </row>
    <row r="281" spans="1:19" ht="14.4" customHeight="1" x14ac:dyDescent="0.3">
      <c r="A281" s="831" t="s">
        <v>4121</v>
      </c>
      <c r="B281" s="832" t="s">
        <v>4122</v>
      </c>
      <c r="C281" s="832" t="s">
        <v>595</v>
      </c>
      <c r="D281" s="832" t="s">
        <v>1411</v>
      </c>
      <c r="E281" s="832" t="s">
        <v>4118</v>
      </c>
      <c r="F281" s="832" t="s">
        <v>4186</v>
      </c>
      <c r="G281" s="832" t="s">
        <v>4187</v>
      </c>
      <c r="H281" s="849">
        <v>1</v>
      </c>
      <c r="I281" s="849">
        <v>394</v>
      </c>
      <c r="J281" s="832">
        <v>0.33248945147679326</v>
      </c>
      <c r="K281" s="832">
        <v>394</v>
      </c>
      <c r="L281" s="849">
        <v>3</v>
      </c>
      <c r="M281" s="849">
        <v>1185</v>
      </c>
      <c r="N281" s="832">
        <v>1</v>
      </c>
      <c r="O281" s="832">
        <v>395</v>
      </c>
      <c r="P281" s="849"/>
      <c r="Q281" s="849"/>
      <c r="R281" s="837"/>
      <c r="S281" s="850"/>
    </row>
    <row r="282" spans="1:19" ht="14.4" customHeight="1" x14ac:dyDescent="0.3">
      <c r="A282" s="831" t="s">
        <v>4121</v>
      </c>
      <c r="B282" s="832" t="s">
        <v>4122</v>
      </c>
      <c r="C282" s="832" t="s">
        <v>595</v>
      </c>
      <c r="D282" s="832" t="s">
        <v>1411</v>
      </c>
      <c r="E282" s="832" t="s">
        <v>4118</v>
      </c>
      <c r="F282" s="832" t="s">
        <v>4188</v>
      </c>
      <c r="G282" s="832" t="s">
        <v>4189</v>
      </c>
      <c r="H282" s="849"/>
      <c r="I282" s="849"/>
      <c r="J282" s="832"/>
      <c r="K282" s="832"/>
      <c r="L282" s="849">
        <v>3</v>
      </c>
      <c r="M282" s="849">
        <v>486</v>
      </c>
      <c r="N282" s="832">
        <v>1</v>
      </c>
      <c r="O282" s="832">
        <v>162</v>
      </c>
      <c r="P282" s="849">
        <v>2</v>
      </c>
      <c r="Q282" s="849">
        <v>316</v>
      </c>
      <c r="R282" s="837">
        <v>0.65020576131687247</v>
      </c>
      <c r="S282" s="850">
        <v>158</v>
      </c>
    </row>
    <row r="283" spans="1:19" ht="14.4" customHeight="1" x14ac:dyDescent="0.3">
      <c r="A283" s="831" t="s">
        <v>4121</v>
      </c>
      <c r="B283" s="832" t="s">
        <v>4122</v>
      </c>
      <c r="C283" s="832" t="s">
        <v>595</v>
      </c>
      <c r="D283" s="832" t="s">
        <v>1411</v>
      </c>
      <c r="E283" s="832" t="s">
        <v>4118</v>
      </c>
      <c r="F283" s="832" t="s">
        <v>4119</v>
      </c>
      <c r="G283" s="832" t="s">
        <v>4120</v>
      </c>
      <c r="H283" s="849">
        <v>12</v>
      </c>
      <c r="I283" s="849">
        <v>3012</v>
      </c>
      <c r="J283" s="832">
        <v>12</v>
      </c>
      <c r="K283" s="832">
        <v>251</v>
      </c>
      <c r="L283" s="849">
        <v>1</v>
      </c>
      <c r="M283" s="849">
        <v>251</v>
      </c>
      <c r="N283" s="832">
        <v>1</v>
      </c>
      <c r="O283" s="832">
        <v>251</v>
      </c>
      <c r="P283" s="849">
        <v>1</v>
      </c>
      <c r="Q283" s="849">
        <v>252</v>
      </c>
      <c r="R283" s="837">
        <v>1.0039840637450199</v>
      </c>
      <c r="S283" s="850">
        <v>252</v>
      </c>
    </row>
    <row r="284" spans="1:19" ht="14.4" customHeight="1" x14ac:dyDescent="0.3">
      <c r="A284" s="831" t="s">
        <v>4121</v>
      </c>
      <c r="B284" s="832" t="s">
        <v>4122</v>
      </c>
      <c r="C284" s="832" t="s">
        <v>595</v>
      </c>
      <c r="D284" s="832" t="s">
        <v>1411</v>
      </c>
      <c r="E284" s="832" t="s">
        <v>4118</v>
      </c>
      <c r="F284" s="832" t="s">
        <v>4196</v>
      </c>
      <c r="G284" s="832" t="s">
        <v>4197</v>
      </c>
      <c r="H284" s="849">
        <v>1</v>
      </c>
      <c r="I284" s="849">
        <v>123</v>
      </c>
      <c r="J284" s="832"/>
      <c r="K284" s="832">
        <v>123</v>
      </c>
      <c r="L284" s="849"/>
      <c r="M284" s="849"/>
      <c r="N284" s="832"/>
      <c r="O284" s="832"/>
      <c r="P284" s="849"/>
      <c r="Q284" s="849"/>
      <c r="R284" s="837"/>
      <c r="S284" s="850"/>
    </row>
    <row r="285" spans="1:19" ht="14.4" customHeight="1" x14ac:dyDescent="0.3">
      <c r="A285" s="831" t="s">
        <v>4121</v>
      </c>
      <c r="B285" s="832" t="s">
        <v>4122</v>
      </c>
      <c r="C285" s="832" t="s">
        <v>595</v>
      </c>
      <c r="D285" s="832" t="s">
        <v>1411</v>
      </c>
      <c r="E285" s="832" t="s">
        <v>4118</v>
      </c>
      <c r="F285" s="832" t="s">
        <v>4200</v>
      </c>
      <c r="G285" s="832" t="s">
        <v>4201</v>
      </c>
      <c r="H285" s="849"/>
      <c r="I285" s="849"/>
      <c r="J285" s="832"/>
      <c r="K285" s="832"/>
      <c r="L285" s="849">
        <v>1</v>
      </c>
      <c r="M285" s="849">
        <v>183</v>
      </c>
      <c r="N285" s="832">
        <v>1</v>
      </c>
      <c r="O285" s="832">
        <v>183</v>
      </c>
      <c r="P285" s="849"/>
      <c r="Q285" s="849"/>
      <c r="R285" s="837"/>
      <c r="S285" s="850"/>
    </row>
    <row r="286" spans="1:19" ht="14.4" customHeight="1" x14ac:dyDescent="0.3">
      <c r="A286" s="831" t="s">
        <v>4121</v>
      </c>
      <c r="B286" s="832" t="s">
        <v>4122</v>
      </c>
      <c r="C286" s="832" t="s">
        <v>595</v>
      </c>
      <c r="D286" s="832" t="s">
        <v>1411</v>
      </c>
      <c r="E286" s="832" t="s">
        <v>4118</v>
      </c>
      <c r="F286" s="832" t="s">
        <v>4204</v>
      </c>
      <c r="G286" s="832" t="s">
        <v>4205</v>
      </c>
      <c r="H286" s="849"/>
      <c r="I286" s="849"/>
      <c r="J286" s="832"/>
      <c r="K286" s="832"/>
      <c r="L286" s="849"/>
      <c r="M286" s="849"/>
      <c r="N286" s="832"/>
      <c r="O286" s="832"/>
      <c r="P286" s="849">
        <v>1</v>
      </c>
      <c r="Q286" s="849">
        <v>353</v>
      </c>
      <c r="R286" s="837"/>
      <c r="S286" s="850">
        <v>353</v>
      </c>
    </row>
    <row r="287" spans="1:19" ht="14.4" customHeight="1" x14ac:dyDescent="0.3">
      <c r="A287" s="831" t="s">
        <v>4121</v>
      </c>
      <c r="B287" s="832" t="s">
        <v>4122</v>
      </c>
      <c r="C287" s="832" t="s">
        <v>595</v>
      </c>
      <c r="D287" s="832" t="s">
        <v>1411</v>
      </c>
      <c r="E287" s="832" t="s">
        <v>4118</v>
      </c>
      <c r="F287" s="832" t="s">
        <v>4210</v>
      </c>
      <c r="G287" s="832" t="s">
        <v>4211</v>
      </c>
      <c r="H287" s="849">
        <v>15</v>
      </c>
      <c r="I287" s="849">
        <v>1725</v>
      </c>
      <c r="J287" s="832">
        <v>2.1428571428571428</v>
      </c>
      <c r="K287" s="832">
        <v>115</v>
      </c>
      <c r="L287" s="849">
        <v>7</v>
      </c>
      <c r="M287" s="849">
        <v>805</v>
      </c>
      <c r="N287" s="832">
        <v>1</v>
      </c>
      <c r="O287" s="832">
        <v>115</v>
      </c>
      <c r="P287" s="849">
        <v>3</v>
      </c>
      <c r="Q287" s="849">
        <v>435</v>
      </c>
      <c r="R287" s="837">
        <v>0.54037267080745344</v>
      </c>
      <c r="S287" s="850">
        <v>145</v>
      </c>
    </row>
    <row r="288" spans="1:19" ht="14.4" customHeight="1" x14ac:dyDescent="0.3">
      <c r="A288" s="831" t="s">
        <v>4121</v>
      </c>
      <c r="B288" s="832" t="s">
        <v>4122</v>
      </c>
      <c r="C288" s="832" t="s">
        <v>595</v>
      </c>
      <c r="D288" s="832" t="s">
        <v>1411</v>
      </c>
      <c r="E288" s="832" t="s">
        <v>4118</v>
      </c>
      <c r="F288" s="832" t="s">
        <v>4220</v>
      </c>
      <c r="G288" s="832" t="s">
        <v>4221</v>
      </c>
      <c r="H288" s="849">
        <v>6</v>
      </c>
      <c r="I288" s="849">
        <v>1362</v>
      </c>
      <c r="J288" s="832">
        <v>0.75</v>
      </c>
      <c r="K288" s="832">
        <v>227</v>
      </c>
      <c r="L288" s="849">
        <v>8</v>
      </c>
      <c r="M288" s="849">
        <v>1816</v>
      </c>
      <c r="N288" s="832">
        <v>1</v>
      </c>
      <c r="O288" s="832">
        <v>227</v>
      </c>
      <c r="P288" s="849">
        <v>2</v>
      </c>
      <c r="Q288" s="849">
        <v>330</v>
      </c>
      <c r="R288" s="837">
        <v>0.18171806167400881</v>
      </c>
      <c r="S288" s="850">
        <v>165</v>
      </c>
    </row>
    <row r="289" spans="1:19" ht="14.4" customHeight="1" x14ac:dyDescent="0.3">
      <c r="A289" s="831" t="s">
        <v>4121</v>
      </c>
      <c r="B289" s="832" t="s">
        <v>4122</v>
      </c>
      <c r="C289" s="832" t="s">
        <v>595</v>
      </c>
      <c r="D289" s="832" t="s">
        <v>1412</v>
      </c>
      <c r="E289" s="832" t="s">
        <v>4118</v>
      </c>
      <c r="F289" s="832" t="s">
        <v>4132</v>
      </c>
      <c r="G289" s="832" t="s">
        <v>4133</v>
      </c>
      <c r="H289" s="849">
        <v>2</v>
      </c>
      <c r="I289" s="849">
        <v>166</v>
      </c>
      <c r="J289" s="832">
        <v>2</v>
      </c>
      <c r="K289" s="832">
        <v>83</v>
      </c>
      <c r="L289" s="849">
        <v>1</v>
      </c>
      <c r="M289" s="849">
        <v>83</v>
      </c>
      <c r="N289" s="832">
        <v>1</v>
      </c>
      <c r="O289" s="832">
        <v>83</v>
      </c>
      <c r="P289" s="849">
        <v>2</v>
      </c>
      <c r="Q289" s="849">
        <v>166</v>
      </c>
      <c r="R289" s="837">
        <v>2</v>
      </c>
      <c r="S289" s="850">
        <v>83</v>
      </c>
    </row>
    <row r="290" spans="1:19" ht="14.4" customHeight="1" x14ac:dyDescent="0.3">
      <c r="A290" s="831" t="s">
        <v>4121</v>
      </c>
      <c r="B290" s="832" t="s">
        <v>4122</v>
      </c>
      <c r="C290" s="832" t="s">
        <v>595</v>
      </c>
      <c r="D290" s="832" t="s">
        <v>1412</v>
      </c>
      <c r="E290" s="832" t="s">
        <v>4118</v>
      </c>
      <c r="F290" s="832" t="s">
        <v>4134</v>
      </c>
      <c r="G290" s="832" t="s">
        <v>4135</v>
      </c>
      <c r="H290" s="849">
        <v>1</v>
      </c>
      <c r="I290" s="849">
        <v>106</v>
      </c>
      <c r="J290" s="832"/>
      <c r="K290" s="832">
        <v>106</v>
      </c>
      <c r="L290" s="849"/>
      <c r="M290" s="849"/>
      <c r="N290" s="832"/>
      <c r="O290" s="832"/>
      <c r="P290" s="849"/>
      <c r="Q290" s="849"/>
      <c r="R290" s="837"/>
      <c r="S290" s="850"/>
    </row>
    <row r="291" spans="1:19" ht="14.4" customHeight="1" x14ac:dyDescent="0.3">
      <c r="A291" s="831" t="s">
        <v>4121</v>
      </c>
      <c r="B291" s="832" t="s">
        <v>4122</v>
      </c>
      <c r="C291" s="832" t="s">
        <v>595</v>
      </c>
      <c r="D291" s="832" t="s">
        <v>1412</v>
      </c>
      <c r="E291" s="832" t="s">
        <v>4118</v>
      </c>
      <c r="F291" s="832" t="s">
        <v>4136</v>
      </c>
      <c r="G291" s="832" t="s">
        <v>4137</v>
      </c>
      <c r="H291" s="849">
        <v>1</v>
      </c>
      <c r="I291" s="849">
        <v>37</v>
      </c>
      <c r="J291" s="832">
        <v>1</v>
      </c>
      <c r="K291" s="832">
        <v>37</v>
      </c>
      <c r="L291" s="849">
        <v>1</v>
      </c>
      <c r="M291" s="849">
        <v>37</v>
      </c>
      <c r="N291" s="832">
        <v>1</v>
      </c>
      <c r="O291" s="832">
        <v>37</v>
      </c>
      <c r="P291" s="849"/>
      <c r="Q291" s="849"/>
      <c r="R291" s="837"/>
      <c r="S291" s="850"/>
    </row>
    <row r="292" spans="1:19" ht="14.4" customHeight="1" x14ac:dyDescent="0.3">
      <c r="A292" s="831" t="s">
        <v>4121</v>
      </c>
      <c r="B292" s="832" t="s">
        <v>4122</v>
      </c>
      <c r="C292" s="832" t="s">
        <v>595</v>
      </c>
      <c r="D292" s="832" t="s">
        <v>1412</v>
      </c>
      <c r="E292" s="832" t="s">
        <v>4118</v>
      </c>
      <c r="F292" s="832" t="s">
        <v>4142</v>
      </c>
      <c r="G292" s="832" t="s">
        <v>4143</v>
      </c>
      <c r="H292" s="849">
        <v>1</v>
      </c>
      <c r="I292" s="849">
        <v>207</v>
      </c>
      <c r="J292" s="832"/>
      <c r="K292" s="832">
        <v>207</v>
      </c>
      <c r="L292" s="849"/>
      <c r="M292" s="849"/>
      <c r="N292" s="832"/>
      <c r="O292" s="832"/>
      <c r="P292" s="849"/>
      <c r="Q292" s="849"/>
      <c r="R292" s="837"/>
      <c r="S292" s="850"/>
    </row>
    <row r="293" spans="1:19" ht="14.4" customHeight="1" x14ac:dyDescent="0.3">
      <c r="A293" s="831" t="s">
        <v>4121</v>
      </c>
      <c r="B293" s="832" t="s">
        <v>4122</v>
      </c>
      <c r="C293" s="832" t="s">
        <v>595</v>
      </c>
      <c r="D293" s="832" t="s">
        <v>1412</v>
      </c>
      <c r="E293" s="832" t="s">
        <v>4118</v>
      </c>
      <c r="F293" s="832" t="s">
        <v>4148</v>
      </c>
      <c r="G293" s="832" t="s">
        <v>4149</v>
      </c>
      <c r="H293" s="849">
        <v>1</v>
      </c>
      <c r="I293" s="849">
        <v>99</v>
      </c>
      <c r="J293" s="832"/>
      <c r="K293" s="832">
        <v>99</v>
      </c>
      <c r="L293" s="849"/>
      <c r="M293" s="849"/>
      <c r="N293" s="832"/>
      <c r="O293" s="832"/>
      <c r="P293" s="849">
        <v>1</v>
      </c>
      <c r="Q293" s="849">
        <v>91</v>
      </c>
      <c r="R293" s="837"/>
      <c r="S293" s="850">
        <v>91</v>
      </c>
    </row>
    <row r="294" spans="1:19" ht="14.4" customHeight="1" x14ac:dyDescent="0.3">
      <c r="A294" s="831" t="s">
        <v>4121</v>
      </c>
      <c r="B294" s="832" t="s">
        <v>4122</v>
      </c>
      <c r="C294" s="832" t="s">
        <v>595</v>
      </c>
      <c r="D294" s="832" t="s">
        <v>1412</v>
      </c>
      <c r="E294" s="832" t="s">
        <v>4118</v>
      </c>
      <c r="F294" s="832" t="s">
        <v>4150</v>
      </c>
      <c r="G294" s="832" t="s">
        <v>4151</v>
      </c>
      <c r="H294" s="849">
        <v>1</v>
      </c>
      <c r="I294" s="849">
        <v>97</v>
      </c>
      <c r="J294" s="832"/>
      <c r="K294" s="832">
        <v>97</v>
      </c>
      <c r="L294" s="849"/>
      <c r="M294" s="849"/>
      <c r="N294" s="832"/>
      <c r="O294" s="832"/>
      <c r="P294" s="849">
        <v>1</v>
      </c>
      <c r="Q294" s="849">
        <v>81</v>
      </c>
      <c r="R294" s="837"/>
      <c r="S294" s="850">
        <v>81</v>
      </c>
    </row>
    <row r="295" spans="1:19" ht="14.4" customHeight="1" x14ac:dyDescent="0.3">
      <c r="A295" s="831" t="s">
        <v>4121</v>
      </c>
      <c r="B295" s="832" t="s">
        <v>4122</v>
      </c>
      <c r="C295" s="832" t="s">
        <v>595</v>
      </c>
      <c r="D295" s="832" t="s">
        <v>1412</v>
      </c>
      <c r="E295" s="832" t="s">
        <v>4118</v>
      </c>
      <c r="F295" s="832" t="s">
        <v>4152</v>
      </c>
      <c r="G295" s="832" t="s">
        <v>4153</v>
      </c>
      <c r="H295" s="849">
        <v>327</v>
      </c>
      <c r="I295" s="849">
        <v>41202</v>
      </c>
      <c r="J295" s="832">
        <v>0.76223776223776218</v>
      </c>
      <c r="K295" s="832">
        <v>126</v>
      </c>
      <c r="L295" s="849">
        <v>429</v>
      </c>
      <c r="M295" s="849">
        <v>54054</v>
      </c>
      <c r="N295" s="832">
        <v>1</v>
      </c>
      <c r="O295" s="832">
        <v>126</v>
      </c>
      <c r="P295" s="849">
        <v>341</v>
      </c>
      <c r="Q295" s="849">
        <v>43307</v>
      </c>
      <c r="R295" s="837">
        <v>0.80118030118030115</v>
      </c>
      <c r="S295" s="850">
        <v>127</v>
      </c>
    </row>
    <row r="296" spans="1:19" ht="14.4" customHeight="1" x14ac:dyDescent="0.3">
      <c r="A296" s="831" t="s">
        <v>4121</v>
      </c>
      <c r="B296" s="832" t="s">
        <v>4122</v>
      </c>
      <c r="C296" s="832" t="s">
        <v>595</v>
      </c>
      <c r="D296" s="832" t="s">
        <v>1412</v>
      </c>
      <c r="E296" s="832" t="s">
        <v>4118</v>
      </c>
      <c r="F296" s="832" t="s">
        <v>4166</v>
      </c>
      <c r="G296" s="832" t="s">
        <v>4167</v>
      </c>
      <c r="H296" s="849"/>
      <c r="I296" s="849"/>
      <c r="J296" s="832"/>
      <c r="K296" s="832"/>
      <c r="L296" s="849">
        <v>2</v>
      </c>
      <c r="M296" s="849">
        <v>2620</v>
      </c>
      <c r="N296" s="832">
        <v>1</v>
      </c>
      <c r="O296" s="832">
        <v>1310</v>
      </c>
      <c r="P296" s="849"/>
      <c r="Q296" s="849"/>
      <c r="R296" s="837"/>
      <c r="S296" s="850"/>
    </row>
    <row r="297" spans="1:19" ht="14.4" customHeight="1" x14ac:dyDescent="0.3">
      <c r="A297" s="831" t="s">
        <v>4121</v>
      </c>
      <c r="B297" s="832" t="s">
        <v>4122</v>
      </c>
      <c r="C297" s="832" t="s">
        <v>595</v>
      </c>
      <c r="D297" s="832" t="s">
        <v>1412</v>
      </c>
      <c r="E297" s="832" t="s">
        <v>4118</v>
      </c>
      <c r="F297" s="832" t="s">
        <v>4172</v>
      </c>
      <c r="G297" s="832" t="s">
        <v>4173</v>
      </c>
      <c r="H297" s="849"/>
      <c r="I297" s="849"/>
      <c r="J297" s="832"/>
      <c r="K297" s="832"/>
      <c r="L297" s="849">
        <v>1</v>
      </c>
      <c r="M297" s="849">
        <v>163</v>
      </c>
      <c r="N297" s="832">
        <v>1</v>
      </c>
      <c r="O297" s="832">
        <v>163</v>
      </c>
      <c r="P297" s="849">
        <v>1</v>
      </c>
      <c r="Q297" s="849">
        <v>164</v>
      </c>
      <c r="R297" s="837">
        <v>1.0061349693251533</v>
      </c>
      <c r="S297" s="850">
        <v>164</v>
      </c>
    </row>
    <row r="298" spans="1:19" ht="14.4" customHeight="1" x14ac:dyDescent="0.3">
      <c r="A298" s="831" t="s">
        <v>4121</v>
      </c>
      <c r="B298" s="832" t="s">
        <v>4122</v>
      </c>
      <c r="C298" s="832" t="s">
        <v>595</v>
      </c>
      <c r="D298" s="832" t="s">
        <v>1412</v>
      </c>
      <c r="E298" s="832" t="s">
        <v>4118</v>
      </c>
      <c r="F298" s="832" t="s">
        <v>4174</v>
      </c>
      <c r="G298" s="832" t="s">
        <v>4175</v>
      </c>
      <c r="H298" s="849">
        <v>180</v>
      </c>
      <c r="I298" s="849">
        <v>6000</v>
      </c>
      <c r="J298" s="832">
        <v>0.45685325568858448</v>
      </c>
      <c r="K298" s="832">
        <v>33.333333333333336</v>
      </c>
      <c r="L298" s="849">
        <v>394</v>
      </c>
      <c r="M298" s="849">
        <v>13133.32</v>
      </c>
      <c r="N298" s="832">
        <v>1</v>
      </c>
      <c r="O298" s="832">
        <v>33.333299492385784</v>
      </c>
      <c r="P298" s="849">
        <v>378</v>
      </c>
      <c r="Q298" s="849">
        <v>12599.97</v>
      </c>
      <c r="R298" s="837">
        <v>0.9593895526797489</v>
      </c>
      <c r="S298" s="850">
        <v>33.333253968253963</v>
      </c>
    </row>
    <row r="299" spans="1:19" ht="14.4" customHeight="1" x14ac:dyDescent="0.3">
      <c r="A299" s="831" t="s">
        <v>4121</v>
      </c>
      <c r="B299" s="832" t="s">
        <v>4122</v>
      </c>
      <c r="C299" s="832" t="s">
        <v>595</v>
      </c>
      <c r="D299" s="832" t="s">
        <v>1412</v>
      </c>
      <c r="E299" s="832" t="s">
        <v>4118</v>
      </c>
      <c r="F299" s="832" t="s">
        <v>4180</v>
      </c>
      <c r="G299" s="832" t="s">
        <v>4181</v>
      </c>
      <c r="H299" s="849"/>
      <c r="I299" s="849"/>
      <c r="J299" s="832"/>
      <c r="K299" s="832"/>
      <c r="L299" s="849">
        <v>2</v>
      </c>
      <c r="M299" s="849">
        <v>172</v>
      </c>
      <c r="N299" s="832">
        <v>1</v>
      </c>
      <c r="O299" s="832">
        <v>86</v>
      </c>
      <c r="P299" s="849">
        <v>1</v>
      </c>
      <c r="Q299" s="849">
        <v>86</v>
      </c>
      <c r="R299" s="837">
        <v>0.5</v>
      </c>
      <c r="S299" s="850">
        <v>86</v>
      </c>
    </row>
    <row r="300" spans="1:19" ht="14.4" customHeight="1" x14ac:dyDescent="0.3">
      <c r="A300" s="831" t="s">
        <v>4121</v>
      </c>
      <c r="B300" s="832" t="s">
        <v>4122</v>
      </c>
      <c r="C300" s="832" t="s">
        <v>595</v>
      </c>
      <c r="D300" s="832" t="s">
        <v>1412</v>
      </c>
      <c r="E300" s="832" t="s">
        <v>4118</v>
      </c>
      <c r="F300" s="832" t="s">
        <v>4186</v>
      </c>
      <c r="G300" s="832" t="s">
        <v>4187</v>
      </c>
      <c r="H300" s="849">
        <v>1</v>
      </c>
      <c r="I300" s="849">
        <v>394</v>
      </c>
      <c r="J300" s="832"/>
      <c r="K300" s="832">
        <v>394</v>
      </c>
      <c r="L300" s="849"/>
      <c r="M300" s="849"/>
      <c r="N300" s="832"/>
      <c r="O300" s="832"/>
      <c r="P300" s="849">
        <v>1</v>
      </c>
      <c r="Q300" s="849">
        <v>496</v>
      </c>
      <c r="R300" s="837"/>
      <c r="S300" s="850">
        <v>496</v>
      </c>
    </row>
    <row r="301" spans="1:19" ht="14.4" customHeight="1" x14ac:dyDescent="0.3">
      <c r="A301" s="831" t="s">
        <v>4121</v>
      </c>
      <c r="B301" s="832" t="s">
        <v>4122</v>
      </c>
      <c r="C301" s="832" t="s">
        <v>595</v>
      </c>
      <c r="D301" s="832" t="s">
        <v>1412</v>
      </c>
      <c r="E301" s="832" t="s">
        <v>4118</v>
      </c>
      <c r="F301" s="832" t="s">
        <v>4188</v>
      </c>
      <c r="G301" s="832" t="s">
        <v>4189</v>
      </c>
      <c r="H301" s="849"/>
      <c r="I301" s="849"/>
      <c r="J301" s="832"/>
      <c r="K301" s="832"/>
      <c r="L301" s="849">
        <v>1</v>
      </c>
      <c r="M301" s="849">
        <v>162</v>
      </c>
      <c r="N301" s="832">
        <v>1</v>
      </c>
      <c r="O301" s="832">
        <v>162</v>
      </c>
      <c r="P301" s="849"/>
      <c r="Q301" s="849"/>
      <c r="R301" s="837"/>
      <c r="S301" s="850"/>
    </row>
    <row r="302" spans="1:19" ht="14.4" customHeight="1" x14ac:dyDescent="0.3">
      <c r="A302" s="831" t="s">
        <v>4121</v>
      </c>
      <c r="B302" s="832" t="s">
        <v>4122</v>
      </c>
      <c r="C302" s="832" t="s">
        <v>595</v>
      </c>
      <c r="D302" s="832" t="s">
        <v>1412</v>
      </c>
      <c r="E302" s="832" t="s">
        <v>4118</v>
      </c>
      <c r="F302" s="832" t="s">
        <v>4119</v>
      </c>
      <c r="G302" s="832" t="s">
        <v>4120</v>
      </c>
      <c r="H302" s="849">
        <v>55</v>
      </c>
      <c r="I302" s="849">
        <v>13805</v>
      </c>
      <c r="J302" s="832">
        <v>1.6666666666666667</v>
      </c>
      <c r="K302" s="832">
        <v>251</v>
      </c>
      <c r="L302" s="849">
        <v>33</v>
      </c>
      <c r="M302" s="849">
        <v>8283</v>
      </c>
      <c r="N302" s="832">
        <v>1</v>
      </c>
      <c r="O302" s="832">
        <v>251</v>
      </c>
      <c r="P302" s="849">
        <v>92</v>
      </c>
      <c r="Q302" s="849">
        <v>23184</v>
      </c>
      <c r="R302" s="837">
        <v>2.798985874683086</v>
      </c>
      <c r="S302" s="850">
        <v>252</v>
      </c>
    </row>
    <row r="303" spans="1:19" ht="14.4" customHeight="1" x14ac:dyDescent="0.3">
      <c r="A303" s="831" t="s">
        <v>4121</v>
      </c>
      <c r="B303" s="832" t="s">
        <v>4122</v>
      </c>
      <c r="C303" s="832" t="s">
        <v>595</v>
      </c>
      <c r="D303" s="832" t="s">
        <v>1412</v>
      </c>
      <c r="E303" s="832" t="s">
        <v>4118</v>
      </c>
      <c r="F303" s="832" t="s">
        <v>4200</v>
      </c>
      <c r="G303" s="832" t="s">
        <v>4201</v>
      </c>
      <c r="H303" s="849"/>
      <c r="I303" s="849"/>
      <c r="J303" s="832"/>
      <c r="K303" s="832"/>
      <c r="L303" s="849">
        <v>1</v>
      </c>
      <c r="M303" s="849">
        <v>183</v>
      </c>
      <c r="N303" s="832">
        <v>1</v>
      </c>
      <c r="O303" s="832">
        <v>183</v>
      </c>
      <c r="P303" s="849"/>
      <c r="Q303" s="849"/>
      <c r="R303" s="837"/>
      <c r="S303" s="850"/>
    </row>
    <row r="304" spans="1:19" ht="14.4" customHeight="1" x14ac:dyDescent="0.3">
      <c r="A304" s="831" t="s">
        <v>4121</v>
      </c>
      <c r="B304" s="832" t="s">
        <v>4122</v>
      </c>
      <c r="C304" s="832" t="s">
        <v>595</v>
      </c>
      <c r="D304" s="832" t="s">
        <v>4113</v>
      </c>
      <c r="E304" s="832" t="s">
        <v>4118</v>
      </c>
      <c r="F304" s="832" t="s">
        <v>4142</v>
      </c>
      <c r="G304" s="832" t="s">
        <v>4143</v>
      </c>
      <c r="H304" s="849">
        <v>1</v>
      </c>
      <c r="I304" s="849">
        <v>207</v>
      </c>
      <c r="J304" s="832"/>
      <c r="K304" s="832">
        <v>207</v>
      </c>
      <c r="L304" s="849"/>
      <c r="M304" s="849"/>
      <c r="N304" s="832"/>
      <c r="O304" s="832"/>
      <c r="P304" s="849"/>
      <c r="Q304" s="849"/>
      <c r="R304" s="837"/>
      <c r="S304" s="850"/>
    </row>
    <row r="305" spans="1:19" ht="14.4" customHeight="1" x14ac:dyDescent="0.3">
      <c r="A305" s="831" t="s">
        <v>4121</v>
      </c>
      <c r="B305" s="832" t="s">
        <v>4122</v>
      </c>
      <c r="C305" s="832" t="s">
        <v>595</v>
      </c>
      <c r="D305" s="832" t="s">
        <v>4113</v>
      </c>
      <c r="E305" s="832" t="s">
        <v>4118</v>
      </c>
      <c r="F305" s="832" t="s">
        <v>4144</v>
      </c>
      <c r="G305" s="832" t="s">
        <v>4145</v>
      </c>
      <c r="H305" s="849">
        <v>1</v>
      </c>
      <c r="I305" s="849">
        <v>309</v>
      </c>
      <c r="J305" s="832"/>
      <c r="K305" s="832">
        <v>309</v>
      </c>
      <c r="L305" s="849"/>
      <c r="M305" s="849"/>
      <c r="N305" s="832"/>
      <c r="O305" s="832"/>
      <c r="P305" s="849"/>
      <c r="Q305" s="849"/>
      <c r="R305" s="837"/>
      <c r="S305" s="850"/>
    </row>
    <row r="306" spans="1:19" ht="14.4" customHeight="1" x14ac:dyDescent="0.3">
      <c r="A306" s="831" t="s">
        <v>4121</v>
      </c>
      <c r="B306" s="832" t="s">
        <v>4122</v>
      </c>
      <c r="C306" s="832" t="s">
        <v>595</v>
      </c>
      <c r="D306" s="832" t="s">
        <v>4113</v>
      </c>
      <c r="E306" s="832" t="s">
        <v>4118</v>
      </c>
      <c r="F306" s="832" t="s">
        <v>4148</v>
      </c>
      <c r="G306" s="832" t="s">
        <v>4149</v>
      </c>
      <c r="H306" s="849">
        <v>64</v>
      </c>
      <c r="I306" s="849">
        <v>6336</v>
      </c>
      <c r="J306" s="832">
        <v>1.4222222222222223</v>
      </c>
      <c r="K306" s="832">
        <v>99</v>
      </c>
      <c r="L306" s="849">
        <v>45</v>
      </c>
      <c r="M306" s="849">
        <v>4455</v>
      </c>
      <c r="N306" s="832">
        <v>1</v>
      </c>
      <c r="O306" s="832">
        <v>99</v>
      </c>
      <c r="P306" s="849"/>
      <c r="Q306" s="849"/>
      <c r="R306" s="837"/>
      <c r="S306" s="850"/>
    </row>
    <row r="307" spans="1:19" ht="14.4" customHeight="1" x14ac:dyDescent="0.3">
      <c r="A307" s="831" t="s">
        <v>4121</v>
      </c>
      <c r="B307" s="832" t="s">
        <v>4122</v>
      </c>
      <c r="C307" s="832" t="s">
        <v>595</v>
      </c>
      <c r="D307" s="832" t="s">
        <v>4113</v>
      </c>
      <c r="E307" s="832" t="s">
        <v>4118</v>
      </c>
      <c r="F307" s="832" t="s">
        <v>4150</v>
      </c>
      <c r="G307" s="832" t="s">
        <v>4151</v>
      </c>
      <c r="H307" s="849">
        <v>10</v>
      </c>
      <c r="I307" s="849">
        <v>970</v>
      </c>
      <c r="J307" s="832">
        <v>1.1111111111111112</v>
      </c>
      <c r="K307" s="832">
        <v>97</v>
      </c>
      <c r="L307" s="849">
        <v>9</v>
      </c>
      <c r="M307" s="849">
        <v>873</v>
      </c>
      <c r="N307" s="832">
        <v>1</v>
      </c>
      <c r="O307" s="832">
        <v>97</v>
      </c>
      <c r="P307" s="849"/>
      <c r="Q307" s="849"/>
      <c r="R307" s="837"/>
      <c r="S307" s="850"/>
    </row>
    <row r="308" spans="1:19" ht="14.4" customHeight="1" x14ac:dyDescent="0.3">
      <c r="A308" s="831" t="s">
        <v>4121</v>
      </c>
      <c r="B308" s="832" t="s">
        <v>4122</v>
      </c>
      <c r="C308" s="832" t="s">
        <v>595</v>
      </c>
      <c r="D308" s="832" t="s">
        <v>4113</v>
      </c>
      <c r="E308" s="832" t="s">
        <v>4118</v>
      </c>
      <c r="F308" s="832" t="s">
        <v>4152</v>
      </c>
      <c r="G308" s="832" t="s">
        <v>4153</v>
      </c>
      <c r="H308" s="849">
        <v>351</v>
      </c>
      <c r="I308" s="849">
        <v>44226</v>
      </c>
      <c r="J308" s="832">
        <v>1.173913043478261</v>
      </c>
      <c r="K308" s="832">
        <v>126</v>
      </c>
      <c r="L308" s="849">
        <v>299</v>
      </c>
      <c r="M308" s="849">
        <v>37674</v>
      </c>
      <c r="N308" s="832">
        <v>1</v>
      </c>
      <c r="O308" s="832">
        <v>126</v>
      </c>
      <c r="P308" s="849"/>
      <c r="Q308" s="849"/>
      <c r="R308" s="837"/>
      <c r="S308" s="850"/>
    </row>
    <row r="309" spans="1:19" ht="14.4" customHeight="1" x14ac:dyDescent="0.3">
      <c r="A309" s="831" t="s">
        <v>4121</v>
      </c>
      <c r="B309" s="832" t="s">
        <v>4122</v>
      </c>
      <c r="C309" s="832" t="s">
        <v>595</v>
      </c>
      <c r="D309" s="832" t="s">
        <v>4113</v>
      </c>
      <c r="E309" s="832" t="s">
        <v>4118</v>
      </c>
      <c r="F309" s="832" t="s">
        <v>4174</v>
      </c>
      <c r="G309" s="832" t="s">
        <v>4175</v>
      </c>
      <c r="H309" s="849">
        <v>149</v>
      </c>
      <c r="I309" s="849">
        <v>4966.6499999999996</v>
      </c>
      <c r="J309" s="832">
        <v>0.59599966879907262</v>
      </c>
      <c r="K309" s="832">
        <v>33.333221476510062</v>
      </c>
      <c r="L309" s="849">
        <v>250</v>
      </c>
      <c r="M309" s="849">
        <v>8333.31</v>
      </c>
      <c r="N309" s="832">
        <v>1</v>
      </c>
      <c r="O309" s="832">
        <v>33.333239999999996</v>
      </c>
      <c r="P309" s="849"/>
      <c r="Q309" s="849"/>
      <c r="R309" s="837"/>
      <c r="S309" s="850"/>
    </row>
    <row r="310" spans="1:19" ht="14.4" customHeight="1" x14ac:dyDescent="0.3">
      <c r="A310" s="831" t="s">
        <v>4121</v>
      </c>
      <c r="B310" s="832" t="s">
        <v>4122</v>
      </c>
      <c r="C310" s="832" t="s">
        <v>595</v>
      </c>
      <c r="D310" s="832" t="s">
        <v>4113</v>
      </c>
      <c r="E310" s="832" t="s">
        <v>4118</v>
      </c>
      <c r="F310" s="832" t="s">
        <v>4186</v>
      </c>
      <c r="G310" s="832" t="s">
        <v>4187</v>
      </c>
      <c r="H310" s="849">
        <v>2</v>
      </c>
      <c r="I310" s="849">
        <v>788</v>
      </c>
      <c r="J310" s="832"/>
      <c r="K310" s="832">
        <v>394</v>
      </c>
      <c r="L310" s="849"/>
      <c r="M310" s="849"/>
      <c r="N310" s="832"/>
      <c r="O310" s="832"/>
      <c r="P310" s="849"/>
      <c r="Q310" s="849"/>
      <c r="R310" s="837"/>
      <c r="S310" s="850"/>
    </row>
    <row r="311" spans="1:19" ht="14.4" customHeight="1" x14ac:dyDescent="0.3">
      <c r="A311" s="831" t="s">
        <v>4121</v>
      </c>
      <c r="B311" s="832" t="s">
        <v>4122</v>
      </c>
      <c r="C311" s="832" t="s">
        <v>595</v>
      </c>
      <c r="D311" s="832" t="s">
        <v>4113</v>
      </c>
      <c r="E311" s="832" t="s">
        <v>4118</v>
      </c>
      <c r="F311" s="832" t="s">
        <v>4188</v>
      </c>
      <c r="G311" s="832" t="s">
        <v>4189</v>
      </c>
      <c r="H311" s="849">
        <v>5</v>
      </c>
      <c r="I311" s="849">
        <v>810</v>
      </c>
      <c r="J311" s="832">
        <v>1</v>
      </c>
      <c r="K311" s="832">
        <v>162</v>
      </c>
      <c r="L311" s="849">
        <v>5</v>
      </c>
      <c r="M311" s="849">
        <v>810</v>
      </c>
      <c r="N311" s="832">
        <v>1</v>
      </c>
      <c r="O311" s="832">
        <v>162</v>
      </c>
      <c r="P311" s="849"/>
      <c r="Q311" s="849"/>
      <c r="R311" s="837"/>
      <c r="S311" s="850"/>
    </row>
    <row r="312" spans="1:19" ht="14.4" customHeight="1" x14ac:dyDescent="0.3">
      <c r="A312" s="831" t="s">
        <v>4121</v>
      </c>
      <c r="B312" s="832" t="s">
        <v>4122</v>
      </c>
      <c r="C312" s="832" t="s">
        <v>595</v>
      </c>
      <c r="D312" s="832" t="s">
        <v>4113</v>
      </c>
      <c r="E312" s="832" t="s">
        <v>4118</v>
      </c>
      <c r="F312" s="832" t="s">
        <v>4119</v>
      </c>
      <c r="G312" s="832" t="s">
        <v>4120</v>
      </c>
      <c r="H312" s="849">
        <v>6</v>
      </c>
      <c r="I312" s="849">
        <v>1506</v>
      </c>
      <c r="J312" s="832">
        <v>3</v>
      </c>
      <c r="K312" s="832">
        <v>251</v>
      </c>
      <c r="L312" s="849">
        <v>2</v>
      </c>
      <c r="M312" s="849">
        <v>502</v>
      </c>
      <c r="N312" s="832">
        <v>1</v>
      </c>
      <c r="O312" s="832">
        <v>251</v>
      </c>
      <c r="P312" s="849"/>
      <c r="Q312" s="849"/>
      <c r="R312" s="837"/>
      <c r="S312" s="850"/>
    </row>
    <row r="313" spans="1:19" ht="14.4" customHeight="1" x14ac:dyDescent="0.3">
      <c r="A313" s="831" t="s">
        <v>4121</v>
      </c>
      <c r="B313" s="832" t="s">
        <v>4122</v>
      </c>
      <c r="C313" s="832" t="s">
        <v>595</v>
      </c>
      <c r="D313" s="832" t="s">
        <v>4113</v>
      </c>
      <c r="E313" s="832" t="s">
        <v>4118</v>
      </c>
      <c r="F313" s="832" t="s">
        <v>4192</v>
      </c>
      <c r="G313" s="832" t="s">
        <v>4193</v>
      </c>
      <c r="H313" s="849">
        <v>1</v>
      </c>
      <c r="I313" s="849">
        <v>120</v>
      </c>
      <c r="J313" s="832">
        <v>1</v>
      </c>
      <c r="K313" s="832">
        <v>120</v>
      </c>
      <c r="L313" s="849">
        <v>1</v>
      </c>
      <c r="M313" s="849">
        <v>120</v>
      </c>
      <c r="N313" s="832">
        <v>1</v>
      </c>
      <c r="O313" s="832">
        <v>120</v>
      </c>
      <c r="P313" s="849"/>
      <c r="Q313" s="849"/>
      <c r="R313" s="837"/>
      <c r="S313" s="850"/>
    </row>
    <row r="314" spans="1:19" ht="14.4" customHeight="1" x14ac:dyDescent="0.3">
      <c r="A314" s="831" t="s">
        <v>4121</v>
      </c>
      <c r="B314" s="832" t="s">
        <v>4122</v>
      </c>
      <c r="C314" s="832" t="s">
        <v>595</v>
      </c>
      <c r="D314" s="832" t="s">
        <v>4113</v>
      </c>
      <c r="E314" s="832" t="s">
        <v>4118</v>
      </c>
      <c r="F314" s="832" t="s">
        <v>4208</v>
      </c>
      <c r="G314" s="832" t="s">
        <v>4209</v>
      </c>
      <c r="H314" s="849">
        <v>1</v>
      </c>
      <c r="I314" s="849">
        <v>132</v>
      </c>
      <c r="J314" s="832">
        <v>1</v>
      </c>
      <c r="K314" s="832">
        <v>132</v>
      </c>
      <c r="L314" s="849">
        <v>1</v>
      </c>
      <c r="M314" s="849">
        <v>132</v>
      </c>
      <c r="N314" s="832">
        <v>1</v>
      </c>
      <c r="O314" s="832">
        <v>132</v>
      </c>
      <c r="P314" s="849"/>
      <c r="Q314" s="849"/>
      <c r="R314" s="837"/>
      <c r="S314" s="850"/>
    </row>
    <row r="315" spans="1:19" ht="14.4" customHeight="1" x14ac:dyDescent="0.3">
      <c r="A315" s="831" t="s">
        <v>4121</v>
      </c>
      <c r="B315" s="832" t="s">
        <v>4122</v>
      </c>
      <c r="C315" s="832" t="s">
        <v>595</v>
      </c>
      <c r="D315" s="832" t="s">
        <v>4113</v>
      </c>
      <c r="E315" s="832" t="s">
        <v>4118</v>
      </c>
      <c r="F315" s="832" t="s">
        <v>4210</v>
      </c>
      <c r="G315" s="832" t="s">
        <v>4211</v>
      </c>
      <c r="H315" s="849">
        <v>55</v>
      </c>
      <c r="I315" s="849">
        <v>6325</v>
      </c>
      <c r="J315" s="832">
        <v>1.71875</v>
      </c>
      <c r="K315" s="832">
        <v>115</v>
      </c>
      <c r="L315" s="849">
        <v>32</v>
      </c>
      <c r="M315" s="849">
        <v>3680</v>
      </c>
      <c r="N315" s="832">
        <v>1</v>
      </c>
      <c r="O315" s="832">
        <v>115</v>
      </c>
      <c r="P315" s="849"/>
      <c r="Q315" s="849"/>
      <c r="R315" s="837"/>
      <c r="S315" s="850"/>
    </row>
    <row r="316" spans="1:19" ht="14.4" customHeight="1" x14ac:dyDescent="0.3">
      <c r="A316" s="831" t="s">
        <v>4121</v>
      </c>
      <c r="B316" s="832" t="s">
        <v>4122</v>
      </c>
      <c r="C316" s="832" t="s">
        <v>595</v>
      </c>
      <c r="D316" s="832" t="s">
        <v>4113</v>
      </c>
      <c r="E316" s="832" t="s">
        <v>4118</v>
      </c>
      <c r="F316" s="832" t="s">
        <v>4220</v>
      </c>
      <c r="G316" s="832" t="s">
        <v>4221</v>
      </c>
      <c r="H316" s="849">
        <v>26</v>
      </c>
      <c r="I316" s="849">
        <v>5902</v>
      </c>
      <c r="J316" s="832">
        <v>2.3636363636363638</v>
      </c>
      <c r="K316" s="832">
        <v>227</v>
      </c>
      <c r="L316" s="849">
        <v>11</v>
      </c>
      <c r="M316" s="849">
        <v>2497</v>
      </c>
      <c r="N316" s="832">
        <v>1</v>
      </c>
      <c r="O316" s="832">
        <v>227</v>
      </c>
      <c r="P316" s="849"/>
      <c r="Q316" s="849"/>
      <c r="R316" s="837"/>
      <c r="S316" s="850"/>
    </row>
    <row r="317" spans="1:19" ht="14.4" customHeight="1" x14ac:dyDescent="0.3">
      <c r="A317" s="831" t="s">
        <v>4121</v>
      </c>
      <c r="B317" s="832" t="s">
        <v>4122</v>
      </c>
      <c r="C317" s="832" t="s">
        <v>595</v>
      </c>
      <c r="D317" s="832" t="s">
        <v>1413</v>
      </c>
      <c r="E317" s="832" t="s">
        <v>4123</v>
      </c>
      <c r="F317" s="832" t="s">
        <v>4124</v>
      </c>
      <c r="G317" s="832" t="s">
        <v>4125</v>
      </c>
      <c r="H317" s="849">
        <v>2</v>
      </c>
      <c r="I317" s="849">
        <v>302.10000000000002</v>
      </c>
      <c r="J317" s="832">
        <v>0.49995862639635918</v>
      </c>
      <c r="K317" s="832">
        <v>151.05000000000001</v>
      </c>
      <c r="L317" s="849">
        <v>4</v>
      </c>
      <c r="M317" s="849">
        <v>604.25</v>
      </c>
      <c r="N317" s="832">
        <v>1</v>
      </c>
      <c r="O317" s="832">
        <v>151.0625</v>
      </c>
      <c r="P317" s="849">
        <v>1.9000000000000001</v>
      </c>
      <c r="Q317" s="849">
        <v>132.43</v>
      </c>
      <c r="R317" s="837">
        <v>0.2191642532064543</v>
      </c>
      <c r="S317" s="850">
        <v>69.7</v>
      </c>
    </row>
    <row r="318" spans="1:19" ht="14.4" customHeight="1" x14ac:dyDescent="0.3">
      <c r="A318" s="831" t="s">
        <v>4121</v>
      </c>
      <c r="B318" s="832" t="s">
        <v>4122</v>
      </c>
      <c r="C318" s="832" t="s">
        <v>595</v>
      </c>
      <c r="D318" s="832" t="s">
        <v>1413</v>
      </c>
      <c r="E318" s="832" t="s">
        <v>4123</v>
      </c>
      <c r="F318" s="832" t="s">
        <v>4129</v>
      </c>
      <c r="G318" s="832"/>
      <c r="H318" s="849">
        <v>0.2</v>
      </c>
      <c r="I318" s="849">
        <v>52.81</v>
      </c>
      <c r="J318" s="832"/>
      <c r="K318" s="832">
        <v>264.05</v>
      </c>
      <c r="L318" s="849"/>
      <c r="M318" s="849"/>
      <c r="N318" s="832"/>
      <c r="O318" s="832"/>
      <c r="P318" s="849"/>
      <c r="Q318" s="849"/>
      <c r="R318" s="837"/>
      <c r="S318" s="850"/>
    </row>
    <row r="319" spans="1:19" ht="14.4" customHeight="1" x14ac:dyDescent="0.3">
      <c r="A319" s="831" t="s">
        <v>4121</v>
      </c>
      <c r="B319" s="832" t="s">
        <v>4122</v>
      </c>
      <c r="C319" s="832" t="s">
        <v>595</v>
      </c>
      <c r="D319" s="832" t="s">
        <v>1413</v>
      </c>
      <c r="E319" s="832" t="s">
        <v>4118</v>
      </c>
      <c r="F319" s="832" t="s">
        <v>4132</v>
      </c>
      <c r="G319" s="832" t="s">
        <v>4133</v>
      </c>
      <c r="H319" s="849">
        <v>58</v>
      </c>
      <c r="I319" s="849">
        <v>4814</v>
      </c>
      <c r="J319" s="832">
        <v>0.8529411764705882</v>
      </c>
      <c r="K319" s="832">
        <v>83</v>
      </c>
      <c r="L319" s="849">
        <v>68</v>
      </c>
      <c r="M319" s="849">
        <v>5644</v>
      </c>
      <c r="N319" s="832">
        <v>1</v>
      </c>
      <c r="O319" s="832">
        <v>83</v>
      </c>
      <c r="P319" s="849">
        <v>61</v>
      </c>
      <c r="Q319" s="849">
        <v>5063</v>
      </c>
      <c r="R319" s="837">
        <v>0.8970588235294118</v>
      </c>
      <c r="S319" s="850">
        <v>83</v>
      </c>
    </row>
    <row r="320" spans="1:19" ht="14.4" customHeight="1" x14ac:dyDescent="0.3">
      <c r="A320" s="831" t="s">
        <v>4121</v>
      </c>
      <c r="B320" s="832" t="s">
        <v>4122</v>
      </c>
      <c r="C320" s="832" t="s">
        <v>595</v>
      </c>
      <c r="D320" s="832" t="s">
        <v>1413</v>
      </c>
      <c r="E320" s="832" t="s">
        <v>4118</v>
      </c>
      <c r="F320" s="832" t="s">
        <v>4134</v>
      </c>
      <c r="G320" s="832" t="s">
        <v>4135</v>
      </c>
      <c r="H320" s="849"/>
      <c r="I320" s="849"/>
      <c r="J320" s="832"/>
      <c r="K320" s="832"/>
      <c r="L320" s="849">
        <v>1</v>
      </c>
      <c r="M320" s="849">
        <v>106</v>
      </c>
      <c r="N320" s="832">
        <v>1</v>
      </c>
      <c r="O320" s="832">
        <v>106</v>
      </c>
      <c r="P320" s="849"/>
      <c r="Q320" s="849"/>
      <c r="R320" s="837"/>
      <c r="S320" s="850"/>
    </row>
    <row r="321" spans="1:19" ht="14.4" customHeight="1" x14ac:dyDescent="0.3">
      <c r="A321" s="831" t="s">
        <v>4121</v>
      </c>
      <c r="B321" s="832" t="s">
        <v>4122</v>
      </c>
      <c r="C321" s="832" t="s">
        <v>595</v>
      </c>
      <c r="D321" s="832" t="s">
        <v>1413</v>
      </c>
      <c r="E321" s="832" t="s">
        <v>4118</v>
      </c>
      <c r="F321" s="832" t="s">
        <v>4136</v>
      </c>
      <c r="G321" s="832" t="s">
        <v>4137</v>
      </c>
      <c r="H321" s="849">
        <v>17</v>
      </c>
      <c r="I321" s="849">
        <v>629</v>
      </c>
      <c r="J321" s="832">
        <v>1</v>
      </c>
      <c r="K321" s="832">
        <v>37</v>
      </c>
      <c r="L321" s="849">
        <v>17</v>
      </c>
      <c r="M321" s="849">
        <v>629</v>
      </c>
      <c r="N321" s="832">
        <v>1</v>
      </c>
      <c r="O321" s="832">
        <v>37</v>
      </c>
      <c r="P321" s="849">
        <v>27</v>
      </c>
      <c r="Q321" s="849">
        <v>999</v>
      </c>
      <c r="R321" s="837">
        <v>1.588235294117647</v>
      </c>
      <c r="S321" s="850">
        <v>37</v>
      </c>
    </row>
    <row r="322" spans="1:19" ht="14.4" customHeight="1" x14ac:dyDescent="0.3">
      <c r="A322" s="831" t="s">
        <v>4121</v>
      </c>
      <c r="B322" s="832" t="s">
        <v>4122</v>
      </c>
      <c r="C322" s="832" t="s">
        <v>595</v>
      </c>
      <c r="D322" s="832" t="s">
        <v>1413</v>
      </c>
      <c r="E322" s="832" t="s">
        <v>4118</v>
      </c>
      <c r="F322" s="832" t="s">
        <v>4138</v>
      </c>
      <c r="G322" s="832" t="s">
        <v>4139</v>
      </c>
      <c r="H322" s="849">
        <v>3</v>
      </c>
      <c r="I322" s="849">
        <v>15</v>
      </c>
      <c r="J322" s="832">
        <v>3</v>
      </c>
      <c r="K322" s="832">
        <v>5</v>
      </c>
      <c r="L322" s="849">
        <v>1</v>
      </c>
      <c r="M322" s="849">
        <v>5</v>
      </c>
      <c r="N322" s="832">
        <v>1</v>
      </c>
      <c r="O322" s="832">
        <v>5</v>
      </c>
      <c r="P322" s="849"/>
      <c r="Q322" s="849"/>
      <c r="R322" s="837"/>
      <c r="S322" s="850"/>
    </row>
    <row r="323" spans="1:19" ht="14.4" customHeight="1" x14ac:dyDescent="0.3">
      <c r="A323" s="831" t="s">
        <v>4121</v>
      </c>
      <c r="B323" s="832" t="s">
        <v>4122</v>
      </c>
      <c r="C323" s="832" t="s">
        <v>595</v>
      </c>
      <c r="D323" s="832" t="s">
        <v>1413</v>
      </c>
      <c r="E323" s="832" t="s">
        <v>4118</v>
      </c>
      <c r="F323" s="832" t="s">
        <v>4140</v>
      </c>
      <c r="G323" s="832" t="s">
        <v>4141</v>
      </c>
      <c r="H323" s="849">
        <v>2</v>
      </c>
      <c r="I323" s="849">
        <v>10</v>
      </c>
      <c r="J323" s="832"/>
      <c r="K323" s="832">
        <v>5</v>
      </c>
      <c r="L323" s="849"/>
      <c r="M323" s="849"/>
      <c r="N323" s="832"/>
      <c r="O323" s="832"/>
      <c r="P323" s="849">
        <v>1</v>
      </c>
      <c r="Q323" s="849">
        <v>5</v>
      </c>
      <c r="R323" s="837"/>
      <c r="S323" s="850">
        <v>5</v>
      </c>
    </row>
    <row r="324" spans="1:19" ht="14.4" customHeight="1" x14ac:dyDescent="0.3">
      <c r="A324" s="831" t="s">
        <v>4121</v>
      </c>
      <c r="B324" s="832" t="s">
        <v>4122</v>
      </c>
      <c r="C324" s="832" t="s">
        <v>595</v>
      </c>
      <c r="D324" s="832" t="s">
        <v>1413</v>
      </c>
      <c r="E324" s="832" t="s">
        <v>4118</v>
      </c>
      <c r="F324" s="832" t="s">
        <v>4142</v>
      </c>
      <c r="G324" s="832" t="s">
        <v>4143</v>
      </c>
      <c r="H324" s="849">
        <v>13</v>
      </c>
      <c r="I324" s="849">
        <v>2691</v>
      </c>
      <c r="J324" s="832">
        <v>6.5</v>
      </c>
      <c r="K324" s="832">
        <v>207</v>
      </c>
      <c r="L324" s="849">
        <v>2</v>
      </c>
      <c r="M324" s="849">
        <v>414</v>
      </c>
      <c r="N324" s="832">
        <v>1</v>
      </c>
      <c r="O324" s="832">
        <v>207</v>
      </c>
      <c r="P324" s="849">
        <v>9</v>
      </c>
      <c r="Q324" s="849">
        <v>2169</v>
      </c>
      <c r="R324" s="837">
        <v>5.2391304347826084</v>
      </c>
      <c r="S324" s="850">
        <v>241</v>
      </c>
    </row>
    <row r="325" spans="1:19" ht="14.4" customHeight="1" x14ac:dyDescent="0.3">
      <c r="A325" s="831" t="s">
        <v>4121</v>
      </c>
      <c r="B325" s="832" t="s">
        <v>4122</v>
      </c>
      <c r="C325" s="832" t="s">
        <v>595</v>
      </c>
      <c r="D325" s="832" t="s">
        <v>1413</v>
      </c>
      <c r="E325" s="832" t="s">
        <v>4118</v>
      </c>
      <c r="F325" s="832" t="s">
        <v>4144</v>
      </c>
      <c r="G325" s="832" t="s">
        <v>4145</v>
      </c>
      <c r="H325" s="849">
        <v>3</v>
      </c>
      <c r="I325" s="849">
        <v>927</v>
      </c>
      <c r="J325" s="832">
        <v>1.5</v>
      </c>
      <c r="K325" s="832">
        <v>309</v>
      </c>
      <c r="L325" s="849">
        <v>2</v>
      </c>
      <c r="M325" s="849">
        <v>618</v>
      </c>
      <c r="N325" s="832">
        <v>1</v>
      </c>
      <c r="O325" s="832">
        <v>309</v>
      </c>
      <c r="P325" s="849">
        <v>2</v>
      </c>
      <c r="Q325" s="849">
        <v>764</v>
      </c>
      <c r="R325" s="837">
        <v>1.2362459546925566</v>
      </c>
      <c r="S325" s="850">
        <v>382</v>
      </c>
    </row>
    <row r="326" spans="1:19" ht="14.4" customHeight="1" x14ac:dyDescent="0.3">
      <c r="A326" s="831" t="s">
        <v>4121</v>
      </c>
      <c r="B326" s="832" t="s">
        <v>4122</v>
      </c>
      <c r="C326" s="832" t="s">
        <v>595</v>
      </c>
      <c r="D326" s="832" t="s">
        <v>1413</v>
      </c>
      <c r="E326" s="832" t="s">
        <v>4118</v>
      </c>
      <c r="F326" s="832" t="s">
        <v>4148</v>
      </c>
      <c r="G326" s="832" t="s">
        <v>4149</v>
      </c>
      <c r="H326" s="849">
        <v>34</v>
      </c>
      <c r="I326" s="849">
        <v>3366</v>
      </c>
      <c r="J326" s="832">
        <v>1.0625</v>
      </c>
      <c r="K326" s="832">
        <v>99</v>
      </c>
      <c r="L326" s="849">
        <v>32</v>
      </c>
      <c r="M326" s="849">
        <v>3168</v>
      </c>
      <c r="N326" s="832">
        <v>1</v>
      </c>
      <c r="O326" s="832">
        <v>99</v>
      </c>
      <c r="P326" s="849">
        <v>26</v>
      </c>
      <c r="Q326" s="849">
        <v>2366</v>
      </c>
      <c r="R326" s="837">
        <v>0.74684343434343436</v>
      </c>
      <c r="S326" s="850">
        <v>91</v>
      </c>
    </row>
    <row r="327" spans="1:19" ht="14.4" customHeight="1" x14ac:dyDescent="0.3">
      <c r="A327" s="831" t="s">
        <v>4121</v>
      </c>
      <c r="B327" s="832" t="s">
        <v>4122</v>
      </c>
      <c r="C327" s="832" t="s">
        <v>595</v>
      </c>
      <c r="D327" s="832" t="s">
        <v>1413</v>
      </c>
      <c r="E327" s="832" t="s">
        <v>4118</v>
      </c>
      <c r="F327" s="832" t="s">
        <v>4150</v>
      </c>
      <c r="G327" s="832" t="s">
        <v>4151</v>
      </c>
      <c r="H327" s="849">
        <v>12</v>
      </c>
      <c r="I327" s="849">
        <v>1164</v>
      </c>
      <c r="J327" s="832">
        <v>1.0909090909090908</v>
      </c>
      <c r="K327" s="832">
        <v>97</v>
      </c>
      <c r="L327" s="849">
        <v>11</v>
      </c>
      <c r="M327" s="849">
        <v>1067</v>
      </c>
      <c r="N327" s="832">
        <v>1</v>
      </c>
      <c r="O327" s="832">
        <v>97</v>
      </c>
      <c r="P327" s="849">
        <v>6</v>
      </c>
      <c r="Q327" s="849">
        <v>486</v>
      </c>
      <c r="R327" s="837">
        <v>0.45548266166822871</v>
      </c>
      <c r="S327" s="850">
        <v>81</v>
      </c>
    </row>
    <row r="328" spans="1:19" ht="14.4" customHeight="1" x14ac:dyDescent="0.3">
      <c r="A328" s="831" t="s">
        <v>4121</v>
      </c>
      <c r="B328" s="832" t="s">
        <v>4122</v>
      </c>
      <c r="C328" s="832" t="s">
        <v>595</v>
      </c>
      <c r="D328" s="832" t="s">
        <v>1413</v>
      </c>
      <c r="E328" s="832" t="s">
        <v>4118</v>
      </c>
      <c r="F328" s="832" t="s">
        <v>4152</v>
      </c>
      <c r="G328" s="832" t="s">
        <v>4153</v>
      </c>
      <c r="H328" s="849">
        <v>240</v>
      </c>
      <c r="I328" s="849">
        <v>30240</v>
      </c>
      <c r="J328" s="832">
        <v>0.87272727272727268</v>
      </c>
      <c r="K328" s="832">
        <v>126</v>
      </c>
      <c r="L328" s="849">
        <v>275</v>
      </c>
      <c r="M328" s="849">
        <v>34650</v>
      </c>
      <c r="N328" s="832">
        <v>1</v>
      </c>
      <c r="O328" s="832">
        <v>126</v>
      </c>
      <c r="P328" s="849">
        <v>259</v>
      </c>
      <c r="Q328" s="849">
        <v>32893</v>
      </c>
      <c r="R328" s="837">
        <v>0.9492929292929293</v>
      </c>
      <c r="S328" s="850">
        <v>127</v>
      </c>
    </row>
    <row r="329" spans="1:19" ht="14.4" customHeight="1" x14ac:dyDescent="0.3">
      <c r="A329" s="831" t="s">
        <v>4121</v>
      </c>
      <c r="B329" s="832" t="s">
        <v>4122</v>
      </c>
      <c r="C329" s="832" t="s">
        <v>595</v>
      </c>
      <c r="D329" s="832" t="s">
        <v>1413</v>
      </c>
      <c r="E329" s="832" t="s">
        <v>4118</v>
      </c>
      <c r="F329" s="832" t="s">
        <v>4160</v>
      </c>
      <c r="G329" s="832" t="s">
        <v>4161</v>
      </c>
      <c r="H329" s="849">
        <v>1</v>
      </c>
      <c r="I329" s="849">
        <v>679</v>
      </c>
      <c r="J329" s="832"/>
      <c r="K329" s="832">
        <v>679</v>
      </c>
      <c r="L329" s="849"/>
      <c r="M329" s="849"/>
      <c r="N329" s="832"/>
      <c r="O329" s="832"/>
      <c r="P329" s="849"/>
      <c r="Q329" s="849"/>
      <c r="R329" s="837"/>
      <c r="S329" s="850"/>
    </row>
    <row r="330" spans="1:19" ht="14.4" customHeight="1" x14ac:dyDescent="0.3">
      <c r="A330" s="831" t="s">
        <v>4121</v>
      </c>
      <c r="B330" s="832" t="s">
        <v>4122</v>
      </c>
      <c r="C330" s="832" t="s">
        <v>595</v>
      </c>
      <c r="D330" s="832" t="s">
        <v>1413</v>
      </c>
      <c r="E330" s="832" t="s">
        <v>4118</v>
      </c>
      <c r="F330" s="832" t="s">
        <v>4166</v>
      </c>
      <c r="G330" s="832" t="s">
        <v>4167</v>
      </c>
      <c r="H330" s="849">
        <v>5</v>
      </c>
      <c r="I330" s="849">
        <v>6545</v>
      </c>
      <c r="J330" s="832">
        <v>0.45419847328244273</v>
      </c>
      <c r="K330" s="832">
        <v>1309</v>
      </c>
      <c r="L330" s="849">
        <v>11</v>
      </c>
      <c r="M330" s="849">
        <v>14410</v>
      </c>
      <c r="N330" s="832">
        <v>1</v>
      </c>
      <c r="O330" s="832">
        <v>1310</v>
      </c>
      <c r="P330" s="849">
        <v>4</v>
      </c>
      <c r="Q330" s="849">
        <v>5252</v>
      </c>
      <c r="R330" s="837">
        <v>0.36446911866759196</v>
      </c>
      <c r="S330" s="850">
        <v>1313</v>
      </c>
    </row>
    <row r="331" spans="1:19" ht="14.4" customHeight="1" x14ac:dyDescent="0.3">
      <c r="A331" s="831" t="s">
        <v>4121</v>
      </c>
      <c r="B331" s="832" t="s">
        <v>4122</v>
      </c>
      <c r="C331" s="832" t="s">
        <v>595</v>
      </c>
      <c r="D331" s="832" t="s">
        <v>1413</v>
      </c>
      <c r="E331" s="832" t="s">
        <v>4118</v>
      </c>
      <c r="F331" s="832" t="s">
        <v>4168</v>
      </c>
      <c r="G331" s="832" t="s">
        <v>4169</v>
      </c>
      <c r="H331" s="849"/>
      <c r="I331" s="849"/>
      <c r="J331" s="832"/>
      <c r="K331" s="832"/>
      <c r="L331" s="849">
        <v>1</v>
      </c>
      <c r="M331" s="849">
        <v>972</v>
      </c>
      <c r="N331" s="832">
        <v>1</v>
      </c>
      <c r="O331" s="832">
        <v>972</v>
      </c>
      <c r="P331" s="849">
        <v>2</v>
      </c>
      <c r="Q331" s="849">
        <v>1950</v>
      </c>
      <c r="R331" s="837">
        <v>2.0061728395061729</v>
      </c>
      <c r="S331" s="850">
        <v>975</v>
      </c>
    </row>
    <row r="332" spans="1:19" ht="14.4" customHeight="1" x14ac:dyDescent="0.3">
      <c r="A332" s="831" t="s">
        <v>4121</v>
      </c>
      <c r="B332" s="832" t="s">
        <v>4122</v>
      </c>
      <c r="C332" s="832" t="s">
        <v>595</v>
      </c>
      <c r="D332" s="832" t="s">
        <v>1413</v>
      </c>
      <c r="E332" s="832" t="s">
        <v>4118</v>
      </c>
      <c r="F332" s="832" t="s">
        <v>4172</v>
      </c>
      <c r="G332" s="832" t="s">
        <v>4173</v>
      </c>
      <c r="H332" s="849">
        <v>7</v>
      </c>
      <c r="I332" s="849">
        <v>1141</v>
      </c>
      <c r="J332" s="832">
        <v>1.75</v>
      </c>
      <c r="K332" s="832">
        <v>163</v>
      </c>
      <c r="L332" s="849">
        <v>4</v>
      </c>
      <c r="M332" s="849">
        <v>652</v>
      </c>
      <c r="N332" s="832">
        <v>1</v>
      </c>
      <c r="O332" s="832">
        <v>163</v>
      </c>
      <c r="P332" s="849">
        <v>3</v>
      </c>
      <c r="Q332" s="849">
        <v>492</v>
      </c>
      <c r="R332" s="837">
        <v>0.754601226993865</v>
      </c>
      <c r="S332" s="850">
        <v>164</v>
      </c>
    </row>
    <row r="333" spans="1:19" ht="14.4" customHeight="1" x14ac:dyDescent="0.3">
      <c r="A333" s="831" t="s">
        <v>4121</v>
      </c>
      <c r="B333" s="832" t="s">
        <v>4122</v>
      </c>
      <c r="C333" s="832" t="s">
        <v>595</v>
      </c>
      <c r="D333" s="832" t="s">
        <v>1413</v>
      </c>
      <c r="E333" s="832" t="s">
        <v>4118</v>
      </c>
      <c r="F333" s="832" t="s">
        <v>4174</v>
      </c>
      <c r="G333" s="832" t="s">
        <v>4175</v>
      </c>
      <c r="H333" s="849">
        <v>159</v>
      </c>
      <c r="I333" s="849">
        <v>5299.98</v>
      </c>
      <c r="J333" s="832">
        <v>0.54639025401057106</v>
      </c>
      <c r="K333" s="832">
        <v>33.333207547169806</v>
      </c>
      <c r="L333" s="849">
        <v>291</v>
      </c>
      <c r="M333" s="849">
        <v>9699.99</v>
      </c>
      <c r="N333" s="832">
        <v>1</v>
      </c>
      <c r="O333" s="832">
        <v>33.333298969072167</v>
      </c>
      <c r="P333" s="849">
        <v>233</v>
      </c>
      <c r="Q333" s="849">
        <v>7766.66</v>
      </c>
      <c r="R333" s="837">
        <v>0.80068742338909626</v>
      </c>
      <c r="S333" s="850">
        <v>33.333304721030039</v>
      </c>
    </row>
    <row r="334" spans="1:19" ht="14.4" customHeight="1" x14ac:dyDescent="0.3">
      <c r="A334" s="831" t="s">
        <v>4121</v>
      </c>
      <c r="B334" s="832" t="s">
        <v>4122</v>
      </c>
      <c r="C334" s="832" t="s">
        <v>595</v>
      </c>
      <c r="D334" s="832" t="s">
        <v>1413</v>
      </c>
      <c r="E334" s="832" t="s">
        <v>4118</v>
      </c>
      <c r="F334" s="832" t="s">
        <v>4176</v>
      </c>
      <c r="G334" s="832" t="s">
        <v>4177</v>
      </c>
      <c r="H334" s="849">
        <v>5</v>
      </c>
      <c r="I334" s="849">
        <v>580</v>
      </c>
      <c r="J334" s="832"/>
      <c r="K334" s="832">
        <v>116</v>
      </c>
      <c r="L334" s="849"/>
      <c r="M334" s="849"/>
      <c r="N334" s="832"/>
      <c r="O334" s="832"/>
      <c r="P334" s="849">
        <v>1</v>
      </c>
      <c r="Q334" s="849">
        <v>116</v>
      </c>
      <c r="R334" s="837"/>
      <c r="S334" s="850">
        <v>116</v>
      </c>
    </row>
    <row r="335" spans="1:19" ht="14.4" customHeight="1" x14ac:dyDescent="0.3">
      <c r="A335" s="831" t="s">
        <v>4121</v>
      </c>
      <c r="B335" s="832" t="s">
        <v>4122</v>
      </c>
      <c r="C335" s="832" t="s">
        <v>595</v>
      </c>
      <c r="D335" s="832" t="s">
        <v>1413</v>
      </c>
      <c r="E335" s="832" t="s">
        <v>4118</v>
      </c>
      <c r="F335" s="832" t="s">
        <v>4180</v>
      </c>
      <c r="G335" s="832" t="s">
        <v>4181</v>
      </c>
      <c r="H335" s="849">
        <v>8</v>
      </c>
      <c r="I335" s="849">
        <v>688</v>
      </c>
      <c r="J335" s="832">
        <v>0.5714285714285714</v>
      </c>
      <c r="K335" s="832">
        <v>86</v>
      </c>
      <c r="L335" s="849">
        <v>14</v>
      </c>
      <c r="M335" s="849">
        <v>1204</v>
      </c>
      <c r="N335" s="832">
        <v>1</v>
      </c>
      <c r="O335" s="832">
        <v>86</v>
      </c>
      <c r="P335" s="849">
        <v>10</v>
      </c>
      <c r="Q335" s="849">
        <v>860</v>
      </c>
      <c r="R335" s="837">
        <v>0.7142857142857143</v>
      </c>
      <c r="S335" s="850">
        <v>86</v>
      </c>
    </row>
    <row r="336" spans="1:19" ht="14.4" customHeight="1" x14ac:dyDescent="0.3">
      <c r="A336" s="831" t="s">
        <v>4121</v>
      </c>
      <c r="B336" s="832" t="s">
        <v>4122</v>
      </c>
      <c r="C336" s="832" t="s">
        <v>595</v>
      </c>
      <c r="D336" s="832" t="s">
        <v>1413</v>
      </c>
      <c r="E336" s="832" t="s">
        <v>4118</v>
      </c>
      <c r="F336" s="832" t="s">
        <v>4182</v>
      </c>
      <c r="G336" s="832" t="s">
        <v>4183</v>
      </c>
      <c r="H336" s="849">
        <v>5</v>
      </c>
      <c r="I336" s="849">
        <v>160</v>
      </c>
      <c r="J336" s="832">
        <v>0.38461538461538464</v>
      </c>
      <c r="K336" s="832">
        <v>32</v>
      </c>
      <c r="L336" s="849">
        <v>13</v>
      </c>
      <c r="M336" s="849">
        <v>416</v>
      </c>
      <c r="N336" s="832">
        <v>1</v>
      </c>
      <c r="O336" s="832">
        <v>32</v>
      </c>
      <c r="P336" s="849">
        <v>6</v>
      </c>
      <c r="Q336" s="849">
        <v>192</v>
      </c>
      <c r="R336" s="837">
        <v>0.46153846153846156</v>
      </c>
      <c r="S336" s="850">
        <v>32</v>
      </c>
    </row>
    <row r="337" spans="1:19" ht="14.4" customHeight="1" x14ac:dyDescent="0.3">
      <c r="A337" s="831" t="s">
        <v>4121</v>
      </c>
      <c r="B337" s="832" t="s">
        <v>4122</v>
      </c>
      <c r="C337" s="832" t="s">
        <v>595</v>
      </c>
      <c r="D337" s="832" t="s">
        <v>1413</v>
      </c>
      <c r="E337" s="832" t="s">
        <v>4118</v>
      </c>
      <c r="F337" s="832" t="s">
        <v>4186</v>
      </c>
      <c r="G337" s="832" t="s">
        <v>4187</v>
      </c>
      <c r="H337" s="849">
        <v>11</v>
      </c>
      <c r="I337" s="849">
        <v>4334</v>
      </c>
      <c r="J337" s="832">
        <v>1.219127988748242</v>
      </c>
      <c r="K337" s="832">
        <v>394</v>
      </c>
      <c r="L337" s="849">
        <v>9</v>
      </c>
      <c r="M337" s="849">
        <v>3555</v>
      </c>
      <c r="N337" s="832">
        <v>1</v>
      </c>
      <c r="O337" s="832">
        <v>395</v>
      </c>
      <c r="P337" s="849">
        <v>7</v>
      </c>
      <c r="Q337" s="849">
        <v>3472</v>
      </c>
      <c r="R337" s="837">
        <v>0.97665260196905768</v>
      </c>
      <c r="S337" s="850">
        <v>496</v>
      </c>
    </row>
    <row r="338" spans="1:19" ht="14.4" customHeight="1" x14ac:dyDescent="0.3">
      <c r="A338" s="831" t="s">
        <v>4121</v>
      </c>
      <c r="B338" s="832" t="s">
        <v>4122</v>
      </c>
      <c r="C338" s="832" t="s">
        <v>595</v>
      </c>
      <c r="D338" s="832" t="s">
        <v>1413</v>
      </c>
      <c r="E338" s="832" t="s">
        <v>4118</v>
      </c>
      <c r="F338" s="832" t="s">
        <v>4188</v>
      </c>
      <c r="G338" s="832" t="s">
        <v>4189</v>
      </c>
      <c r="H338" s="849"/>
      <c r="I338" s="849"/>
      <c r="J338" s="832"/>
      <c r="K338" s="832"/>
      <c r="L338" s="849">
        <v>1</v>
      </c>
      <c r="M338" s="849">
        <v>162</v>
      </c>
      <c r="N338" s="832">
        <v>1</v>
      </c>
      <c r="O338" s="832">
        <v>162</v>
      </c>
      <c r="P338" s="849"/>
      <c r="Q338" s="849"/>
      <c r="R338" s="837"/>
      <c r="S338" s="850"/>
    </row>
    <row r="339" spans="1:19" ht="14.4" customHeight="1" x14ac:dyDescent="0.3">
      <c r="A339" s="831" t="s">
        <v>4121</v>
      </c>
      <c r="B339" s="832" t="s">
        <v>4122</v>
      </c>
      <c r="C339" s="832" t="s">
        <v>595</v>
      </c>
      <c r="D339" s="832" t="s">
        <v>1413</v>
      </c>
      <c r="E339" s="832" t="s">
        <v>4118</v>
      </c>
      <c r="F339" s="832" t="s">
        <v>4190</v>
      </c>
      <c r="G339" s="832" t="s">
        <v>4191</v>
      </c>
      <c r="H339" s="849"/>
      <c r="I339" s="849"/>
      <c r="J339" s="832"/>
      <c r="K339" s="832"/>
      <c r="L339" s="849"/>
      <c r="M339" s="849"/>
      <c r="N339" s="832"/>
      <c r="O339" s="832"/>
      <c r="P339" s="849">
        <v>1</v>
      </c>
      <c r="Q339" s="849">
        <v>59</v>
      </c>
      <c r="R339" s="837"/>
      <c r="S339" s="850">
        <v>59</v>
      </c>
    </row>
    <row r="340" spans="1:19" ht="14.4" customHeight="1" x14ac:dyDescent="0.3">
      <c r="A340" s="831" t="s">
        <v>4121</v>
      </c>
      <c r="B340" s="832" t="s">
        <v>4122</v>
      </c>
      <c r="C340" s="832" t="s">
        <v>595</v>
      </c>
      <c r="D340" s="832" t="s">
        <v>1413</v>
      </c>
      <c r="E340" s="832" t="s">
        <v>4118</v>
      </c>
      <c r="F340" s="832" t="s">
        <v>4119</v>
      </c>
      <c r="G340" s="832" t="s">
        <v>4120</v>
      </c>
      <c r="H340" s="849">
        <v>55</v>
      </c>
      <c r="I340" s="849">
        <v>13805</v>
      </c>
      <c r="J340" s="832">
        <v>1.1956521739130435</v>
      </c>
      <c r="K340" s="832">
        <v>251</v>
      </c>
      <c r="L340" s="849">
        <v>46</v>
      </c>
      <c r="M340" s="849">
        <v>11546</v>
      </c>
      <c r="N340" s="832">
        <v>1</v>
      </c>
      <c r="O340" s="832">
        <v>251</v>
      </c>
      <c r="P340" s="849">
        <v>26</v>
      </c>
      <c r="Q340" s="849">
        <v>6552</v>
      </c>
      <c r="R340" s="837">
        <v>0.56746925342109822</v>
      </c>
      <c r="S340" s="850">
        <v>252</v>
      </c>
    </row>
    <row r="341" spans="1:19" ht="14.4" customHeight="1" x14ac:dyDescent="0.3">
      <c r="A341" s="831" t="s">
        <v>4121</v>
      </c>
      <c r="B341" s="832" t="s">
        <v>4122</v>
      </c>
      <c r="C341" s="832" t="s">
        <v>595</v>
      </c>
      <c r="D341" s="832" t="s">
        <v>1413</v>
      </c>
      <c r="E341" s="832" t="s">
        <v>4118</v>
      </c>
      <c r="F341" s="832" t="s">
        <v>4200</v>
      </c>
      <c r="G341" s="832" t="s">
        <v>4201</v>
      </c>
      <c r="H341" s="849"/>
      <c r="I341" s="849"/>
      <c r="J341" s="832"/>
      <c r="K341" s="832"/>
      <c r="L341" s="849">
        <v>3</v>
      </c>
      <c r="M341" s="849">
        <v>549</v>
      </c>
      <c r="N341" s="832">
        <v>1</v>
      </c>
      <c r="O341" s="832">
        <v>183</v>
      </c>
      <c r="P341" s="849">
        <v>1</v>
      </c>
      <c r="Q341" s="849">
        <v>375</v>
      </c>
      <c r="R341" s="837">
        <v>0.68306010928961747</v>
      </c>
      <c r="S341" s="850">
        <v>375</v>
      </c>
    </row>
    <row r="342" spans="1:19" ht="14.4" customHeight="1" x14ac:dyDescent="0.3">
      <c r="A342" s="831" t="s">
        <v>4121</v>
      </c>
      <c r="B342" s="832" t="s">
        <v>4122</v>
      </c>
      <c r="C342" s="832" t="s">
        <v>595</v>
      </c>
      <c r="D342" s="832" t="s">
        <v>1413</v>
      </c>
      <c r="E342" s="832" t="s">
        <v>4118</v>
      </c>
      <c r="F342" s="832" t="s">
        <v>4202</v>
      </c>
      <c r="G342" s="832" t="s">
        <v>4203</v>
      </c>
      <c r="H342" s="849"/>
      <c r="I342" s="849"/>
      <c r="J342" s="832"/>
      <c r="K342" s="832"/>
      <c r="L342" s="849"/>
      <c r="M342" s="849"/>
      <c r="N342" s="832"/>
      <c r="O342" s="832"/>
      <c r="P342" s="849">
        <v>1</v>
      </c>
      <c r="Q342" s="849">
        <v>984</v>
      </c>
      <c r="R342" s="837"/>
      <c r="S342" s="850">
        <v>984</v>
      </c>
    </row>
    <row r="343" spans="1:19" ht="14.4" customHeight="1" x14ac:dyDescent="0.3">
      <c r="A343" s="831" t="s">
        <v>4121</v>
      </c>
      <c r="B343" s="832" t="s">
        <v>4122</v>
      </c>
      <c r="C343" s="832" t="s">
        <v>595</v>
      </c>
      <c r="D343" s="832" t="s">
        <v>1413</v>
      </c>
      <c r="E343" s="832" t="s">
        <v>4118</v>
      </c>
      <c r="F343" s="832" t="s">
        <v>4204</v>
      </c>
      <c r="G343" s="832" t="s">
        <v>4205</v>
      </c>
      <c r="H343" s="849">
        <v>1</v>
      </c>
      <c r="I343" s="849">
        <v>319</v>
      </c>
      <c r="J343" s="832"/>
      <c r="K343" s="832">
        <v>319</v>
      </c>
      <c r="L343" s="849"/>
      <c r="M343" s="849"/>
      <c r="N343" s="832"/>
      <c r="O343" s="832"/>
      <c r="P343" s="849">
        <v>2</v>
      </c>
      <c r="Q343" s="849">
        <v>706</v>
      </c>
      <c r="R343" s="837"/>
      <c r="S343" s="850">
        <v>353</v>
      </c>
    </row>
    <row r="344" spans="1:19" ht="14.4" customHeight="1" x14ac:dyDescent="0.3">
      <c r="A344" s="831" t="s">
        <v>4121</v>
      </c>
      <c r="B344" s="832" t="s">
        <v>4122</v>
      </c>
      <c r="C344" s="832" t="s">
        <v>595</v>
      </c>
      <c r="D344" s="832" t="s">
        <v>1413</v>
      </c>
      <c r="E344" s="832" t="s">
        <v>4118</v>
      </c>
      <c r="F344" s="832" t="s">
        <v>4206</v>
      </c>
      <c r="G344" s="832" t="s">
        <v>4207</v>
      </c>
      <c r="H344" s="849"/>
      <c r="I344" s="849"/>
      <c r="J344" s="832"/>
      <c r="K344" s="832"/>
      <c r="L344" s="849">
        <v>1</v>
      </c>
      <c r="M344" s="849">
        <v>500</v>
      </c>
      <c r="N344" s="832">
        <v>1</v>
      </c>
      <c r="O344" s="832">
        <v>500</v>
      </c>
      <c r="P344" s="849"/>
      <c r="Q344" s="849"/>
      <c r="R344" s="837"/>
      <c r="S344" s="850"/>
    </row>
    <row r="345" spans="1:19" ht="14.4" customHeight="1" x14ac:dyDescent="0.3">
      <c r="A345" s="831" t="s">
        <v>4121</v>
      </c>
      <c r="B345" s="832" t="s">
        <v>4122</v>
      </c>
      <c r="C345" s="832" t="s">
        <v>595</v>
      </c>
      <c r="D345" s="832" t="s">
        <v>1413</v>
      </c>
      <c r="E345" s="832" t="s">
        <v>4118</v>
      </c>
      <c r="F345" s="832" t="s">
        <v>4216</v>
      </c>
      <c r="G345" s="832" t="s">
        <v>4217</v>
      </c>
      <c r="H345" s="849"/>
      <c r="I345" s="849"/>
      <c r="J345" s="832"/>
      <c r="K345" s="832"/>
      <c r="L345" s="849"/>
      <c r="M345" s="849"/>
      <c r="N345" s="832"/>
      <c r="O345" s="832"/>
      <c r="P345" s="849">
        <v>1</v>
      </c>
      <c r="Q345" s="849">
        <v>749</v>
      </c>
      <c r="R345" s="837"/>
      <c r="S345" s="850">
        <v>749</v>
      </c>
    </row>
    <row r="346" spans="1:19" ht="14.4" customHeight="1" x14ac:dyDescent="0.3">
      <c r="A346" s="831" t="s">
        <v>4121</v>
      </c>
      <c r="B346" s="832" t="s">
        <v>4122</v>
      </c>
      <c r="C346" s="832" t="s">
        <v>595</v>
      </c>
      <c r="D346" s="832" t="s">
        <v>1413</v>
      </c>
      <c r="E346" s="832" t="s">
        <v>4118</v>
      </c>
      <c r="F346" s="832" t="s">
        <v>4220</v>
      </c>
      <c r="G346" s="832" t="s">
        <v>4221</v>
      </c>
      <c r="H346" s="849">
        <v>10</v>
      </c>
      <c r="I346" s="849">
        <v>2270</v>
      </c>
      <c r="J346" s="832">
        <v>1.1111111111111112</v>
      </c>
      <c r="K346" s="832">
        <v>227</v>
      </c>
      <c r="L346" s="849">
        <v>9</v>
      </c>
      <c r="M346" s="849">
        <v>2043</v>
      </c>
      <c r="N346" s="832">
        <v>1</v>
      </c>
      <c r="O346" s="832">
        <v>227</v>
      </c>
      <c r="P346" s="849">
        <v>9</v>
      </c>
      <c r="Q346" s="849">
        <v>1485</v>
      </c>
      <c r="R346" s="837">
        <v>0.72687224669603523</v>
      </c>
      <c r="S346" s="850">
        <v>165</v>
      </c>
    </row>
    <row r="347" spans="1:19" ht="14.4" customHeight="1" x14ac:dyDescent="0.3">
      <c r="A347" s="831" t="s">
        <v>4121</v>
      </c>
      <c r="B347" s="832" t="s">
        <v>4122</v>
      </c>
      <c r="C347" s="832" t="s">
        <v>595</v>
      </c>
      <c r="D347" s="832" t="s">
        <v>1413</v>
      </c>
      <c r="E347" s="832" t="s">
        <v>4118</v>
      </c>
      <c r="F347" s="832" t="s">
        <v>4226</v>
      </c>
      <c r="G347" s="832" t="s">
        <v>4227</v>
      </c>
      <c r="H347" s="849">
        <v>2</v>
      </c>
      <c r="I347" s="849">
        <v>798</v>
      </c>
      <c r="J347" s="832">
        <v>1.9950000000000001</v>
      </c>
      <c r="K347" s="832">
        <v>399</v>
      </c>
      <c r="L347" s="849">
        <v>1</v>
      </c>
      <c r="M347" s="849">
        <v>400</v>
      </c>
      <c r="N347" s="832">
        <v>1</v>
      </c>
      <c r="O347" s="832">
        <v>400</v>
      </c>
      <c r="P347" s="849">
        <v>1</v>
      </c>
      <c r="Q347" s="849">
        <v>500</v>
      </c>
      <c r="R347" s="837">
        <v>1.25</v>
      </c>
      <c r="S347" s="850">
        <v>500</v>
      </c>
    </row>
    <row r="348" spans="1:19" ht="14.4" customHeight="1" x14ac:dyDescent="0.3">
      <c r="A348" s="831" t="s">
        <v>4121</v>
      </c>
      <c r="B348" s="832" t="s">
        <v>4122</v>
      </c>
      <c r="C348" s="832" t="s">
        <v>595</v>
      </c>
      <c r="D348" s="832" t="s">
        <v>1415</v>
      </c>
      <c r="E348" s="832" t="s">
        <v>4123</v>
      </c>
      <c r="F348" s="832" t="s">
        <v>4124</v>
      </c>
      <c r="G348" s="832" t="s">
        <v>4125</v>
      </c>
      <c r="H348" s="849">
        <v>2.3000000000000003</v>
      </c>
      <c r="I348" s="849">
        <v>347.31000000000006</v>
      </c>
      <c r="J348" s="832">
        <v>0.71877069536423854</v>
      </c>
      <c r="K348" s="832">
        <v>151.00434782608696</v>
      </c>
      <c r="L348" s="849">
        <v>3.2</v>
      </c>
      <c r="M348" s="849">
        <v>483.2</v>
      </c>
      <c r="N348" s="832">
        <v>1</v>
      </c>
      <c r="O348" s="832">
        <v>151</v>
      </c>
      <c r="P348" s="849">
        <v>2.6</v>
      </c>
      <c r="Q348" s="849">
        <v>181.22</v>
      </c>
      <c r="R348" s="837">
        <v>0.37504139072847681</v>
      </c>
      <c r="S348" s="850">
        <v>69.7</v>
      </c>
    </row>
    <row r="349" spans="1:19" ht="14.4" customHeight="1" x14ac:dyDescent="0.3">
      <c r="A349" s="831" t="s">
        <v>4121</v>
      </c>
      <c r="B349" s="832" t="s">
        <v>4122</v>
      </c>
      <c r="C349" s="832" t="s">
        <v>595</v>
      </c>
      <c r="D349" s="832" t="s">
        <v>1415</v>
      </c>
      <c r="E349" s="832" t="s">
        <v>4118</v>
      </c>
      <c r="F349" s="832" t="s">
        <v>4132</v>
      </c>
      <c r="G349" s="832" t="s">
        <v>4133</v>
      </c>
      <c r="H349" s="849"/>
      <c r="I349" s="849"/>
      <c r="J349" s="832"/>
      <c r="K349" s="832"/>
      <c r="L349" s="849">
        <v>3</v>
      </c>
      <c r="M349" s="849">
        <v>249</v>
      </c>
      <c r="N349" s="832">
        <v>1</v>
      </c>
      <c r="O349" s="832">
        <v>83</v>
      </c>
      <c r="P349" s="849">
        <v>1</v>
      </c>
      <c r="Q349" s="849">
        <v>83</v>
      </c>
      <c r="R349" s="837">
        <v>0.33333333333333331</v>
      </c>
      <c r="S349" s="850">
        <v>83</v>
      </c>
    </row>
    <row r="350" spans="1:19" ht="14.4" customHeight="1" x14ac:dyDescent="0.3">
      <c r="A350" s="831" t="s">
        <v>4121</v>
      </c>
      <c r="B350" s="832" t="s">
        <v>4122</v>
      </c>
      <c r="C350" s="832" t="s">
        <v>595</v>
      </c>
      <c r="D350" s="832" t="s">
        <v>1415</v>
      </c>
      <c r="E350" s="832" t="s">
        <v>4118</v>
      </c>
      <c r="F350" s="832" t="s">
        <v>4142</v>
      </c>
      <c r="G350" s="832" t="s">
        <v>4143</v>
      </c>
      <c r="H350" s="849">
        <v>1</v>
      </c>
      <c r="I350" s="849">
        <v>207</v>
      </c>
      <c r="J350" s="832">
        <v>1</v>
      </c>
      <c r="K350" s="832">
        <v>207</v>
      </c>
      <c r="L350" s="849">
        <v>1</v>
      </c>
      <c r="M350" s="849">
        <v>207</v>
      </c>
      <c r="N350" s="832">
        <v>1</v>
      </c>
      <c r="O350" s="832">
        <v>207</v>
      </c>
      <c r="P350" s="849"/>
      <c r="Q350" s="849"/>
      <c r="R350" s="837"/>
      <c r="S350" s="850"/>
    </row>
    <row r="351" spans="1:19" ht="14.4" customHeight="1" x14ac:dyDescent="0.3">
      <c r="A351" s="831" t="s">
        <v>4121</v>
      </c>
      <c r="B351" s="832" t="s">
        <v>4122</v>
      </c>
      <c r="C351" s="832" t="s">
        <v>595</v>
      </c>
      <c r="D351" s="832" t="s">
        <v>1415</v>
      </c>
      <c r="E351" s="832" t="s">
        <v>4118</v>
      </c>
      <c r="F351" s="832" t="s">
        <v>4144</v>
      </c>
      <c r="G351" s="832" t="s">
        <v>4145</v>
      </c>
      <c r="H351" s="849"/>
      <c r="I351" s="849"/>
      <c r="J351" s="832"/>
      <c r="K351" s="832"/>
      <c r="L351" s="849"/>
      <c r="M351" s="849"/>
      <c r="N351" s="832"/>
      <c r="O351" s="832"/>
      <c r="P351" s="849">
        <v>1</v>
      </c>
      <c r="Q351" s="849">
        <v>382</v>
      </c>
      <c r="R351" s="837"/>
      <c r="S351" s="850">
        <v>382</v>
      </c>
    </row>
    <row r="352" spans="1:19" ht="14.4" customHeight="1" x14ac:dyDescent="0.3">
      <c r="A352" s="831" t="s">
        <v>4121</v>
      </c>
      <c r="B352" s="832" t="s">
        <v>4122</v>
      </c>
      <c r="C352" s="832" t="s">
        <v>595</v>
      </c>
      <c r="D352" s="832" t="s">
        <v>1415</v>
      </c>
      <c r="E352" s="832" t="s">
        <v>4118</v>
      </c>
      <c r="F352" s="832" t="s">
        <v>4146</v>
      </c>
      <c r="G352" s="832" t="s">
        <v>4147</v>
      </c>
      <c r="H352" s="849">
        <v>2</v>
      </c>
      <c r="I352" s="849">
        <v>976</v>
      </c>
      <c r="J352" s="832">
        <v>1.9959100204498978</v>
      </c>
      <c r="K352" s="832">
        <v>488</v>
      </c>
      <c r="L352" s="849">
        <v>1</v>
      </c>
      <c r="M352" s="849">
        <v>489</v>
      </c>
      <c r="N352" s="832">
        <v>1</v>
      </c>
      <c r="O352" s="832">
        <v>489</v>
      </c>
      <c r="P352" s="849"/>
      <c r="Q352" s="849"/>
      <c r="R352" s="837"/>
      <c r="S352" s="850"/>
    </row>
    <row r="353" spans="1:19" ht="14.4" customHeight="1" x14ac:dyDescent="0.3">
      <c r="A353" s="831" t="s">
        <v>4121</v>
      </c>
      <c r="B353" s="832" t="s">
        <v>4122</v>
      </c>
      <c r="C353" s="832" t="s">
        <v>595</v>
      </c>
      <c r="D353" s="832" t="s">
        <v>1415</v>
      </c>
      <c r="E353" s="832" t="s">
        <v>4118</v>
      </c>
      <c r="F353" s="832" t="s">
        <v>4150</v>
      </c>
      <c r="G353" s="832" t="s">
        <v>4151</v>
      </c>
      <c r="H353" s="849">
        <v>4</v>
      </c>
      <c r="I353" s="849">
        <v>388</v>
      </c>
      <c r="J353" s="832"/>
      <c r="K353" s="832">
        <v>97</v>
      </c>
      <c r="L353" s="849"/>
      <c r="M353" s="849"/>
      <c r="N353" s="832"/>
      <c r="O353" s="832"/>
      <c r="P353" s="849"/>
      <c r="Q353" s="849"/>
      <c r="R353" s="837"/>
      <c r="S353" s="850"/>
    </row>
    <row r="354" spans="1:19" ht="14.4" customHeight="1" x14ac:dyDescent="0.3">
      <c r="A354" s="831" t="s">
        <v>4121</v>
      </c>
      <c r="B354" s="832" t="s">
        <v>4122</v>
      </c>
      <c r="C354" s="832" t="s">
        <v>595</v>
      </c>
      <c r="D354" s="832" t="s">
        <v>1415</v>
      </c>
      <c r="E354" s="832" t="s">
        <v>4118</v>
      </c>
      <c r="F354" s="832" t="s">
        <v>4152</v>
      </c>
      <c r="G354" s="832" t="s">
        <v>4153</v>
      </c>
      <c r="H354" s="849">
        <v>289</v>
      </c>
      <c r="I354" s="849">
        <v>36414</v>
      </c>
      <c r="J354" s="832">
        <v>0.90595611285266453</v>
      </c>
      <c r="K354" s="832">
        <v>126</v>
      </c>
      <c r="L354" s="849">
        <v>319</v>
      </c>
      <c r="M354" s="849">
        <v>40194</v>
      </c>
      <c r="N354" s="832">
        <v>1</v>
      </c>
      <c r="O354" s="832">
        <v>126</v>
      </c>
      <c r="P354" s="849">
        <v>338</v>
      </c>
      <c r="Q354" s="849">
        <v>42926</v>
      </c>
      <c r="R354" s="837">
        <v>1.0679703438324128</v>
      </c>
      <c r="S354" s="850">
        <v>127</v>
      </c>
    </row>
    <row r="355" spans="1:19" ht="14.4" customHeight="1" x14ac:dyDescent="0.3">
      <c r="A355" s="831" t="s">
        <v>4121</v>
      </c>
      <c r="B355" s="832" t="s">
        <v>4122</v>
      </c>
      <c r="C355" s="832" t="s">
        <v>595</v>
      </c>
      <c r="D355" s="832" t="s">
        <v>1415</v>
      </c>
      <c r="E355" s="832" t="s">
        <v>4118</v>
      </c>
      <c r="F355" s="832" t="s">
        <v>4164</v>
      </c>
      <c r="G355" s="832" t="s">
        <v>4165</v>
      </c>
      <c r="H355" s="849">
        <v>21</v>
      </c>
      <c r="I355" s="849">
        <v>35217</v>
      </c>
      <c r="J355" s="832">
        <v>0.65585890941597136</v>
      </c>
      <c r="K355" s="832">
        <v>1677</v>
      </c>
      <c r="L355" s="849">
        <v>32</v>
      </c>
      <c r="M355" s="849">
        <v>53696</v>
      </c>
      <c r="N355" s="832">
        <v>1</v>
      </c>
      <c r="O355" s="832">
        <v>1678</v>
      </c>
      <c r="P355" s="849">
        <v>26</v>
      </c>
      <c r="Q355" s="849">
        <v>43680</v>
      </c>
      <c r="R355" s="837">
        <v>0.81346841477949938</v>
      </c>
      <c r="S355" s="850">
        <v>1680</v>
      </c>
    </row>
    <row r="356" spans="1:19" ht="14.4" customHeight="1" x14ac:dyDescent="0.3">
      <c r="A356" s="831" t="s">
        <v>4121</v>
      </c>
      <c r="B356" s="832" t="s">
        <v>4122</v>
      </c>
      <c r="C356" s="832" t="s">
        <v>595</v>
      </c>
      <c r="D356" s="832" t="s">
        <v>1415</v>
      </c>
      <c r="E356" s="832" t="s">
        <v>4118</v>
      </c>
      <c r="F356" s="832" t="s">
        <v>4166</v>
      </c>
      <c r="G356" s="832" t="s">
        <v>4167</v>
      </c>
      <c r="H356" s="849"/>
      <c r="I356" s="849"/>
      <c r="J356" s="832"/>
      <c r="K356" s="832"/>
      <c r="L356" s="849">
        <v>1</v>
      </c>
      <c r="M356" s="849">
        <v>1310</v>
      </c>
      <c r="N356" s="832">
        <v>1</v>
      </c>
      <c r="O356" s="832">
        <v>1310</v>
      </c>
      <c r="P356" s="849"/>
      <c r="Q356" s="849"/>
      <c r="R356" s="837"/>
      <c r="S356" s="850"/>
    </row>
    <row r="357" spans="1:19" ht="14.4" customHeight="1" x14ac:dyDescent="0.3">
      <c r="A357" s="831" t="s">
        <v>4121</v>
      </c>
      <c r="B357" s="832" t="s">
        <v>4122</v>
      </c>
      <c r="C357" s="832" t="s">
        <v>595</v>
      </c>
      <c r="D357" s="832" t="s">
        <v>1415</v>
      </c>
      <c r="E357" s="832" t="s">
        <v>4118</v>
      </c>
      <c r="F357" s="832" t="s">
        <v>4168</v>
      </c>
      <c r="G357" s="832" t="s">
        <v>4169</v>
      </c>
      <c r="H357" s="849">
        <v>2</v>
      </c>
      <c r="I357" s="849">
        <v>1942</v>
      </c>
      <c r="J357" s="832">
        <v>1.9979423868312758</v>
      </c>
      <c r="K357" s="832">
        <v>971</v>
      </c>
      <c r="L357" s="849">
        <v>1</v>
      </c>
      <c r="M357" s="849">
        <v>972</v>
      </c>
      <c r="N357" s="832">
        <v>1</v>
      </c>
      <c r="O357" s="832">
        <v>972</v>
      </c>
      <c r="P357" s="849">
        <v>1</v>
      </c>
      <c r="Q357" s="849">
        <v>975</v>
      </c>
      <c r="R357" s="837">
        <v>1.0030864197530864</v>
      </c>
      <c r="S357" s="850">
        <v>975</v>
      </c>
    </row>
    <row r="358" spans="1:19" ht="14.4" customHeight="1" x14ac:dyDescent="0.3">
      <c r="A358" s="831" t="s">
        <v>4121</v>
      </c>
      <c r="B358" s="832" t="s">
        <v>4122</v>
      </c>
      <c r="C358" s="832" t="s">
        <v>595</v>
      </c>
      <c r="D358" s="832" t="s">
        <v>1415</v>
      </c>
      <c r="E358" s="832" t="s">
        <v>4118</v>
      </c>
      <c r="F358" s="832" t="s">
        <v>4172</v>
      </c>
      <c r="G358" s="832" t="s">
        <v>4173</v>
      </c>
      <c r="H358" s="849">
        <v>8</v>
      </c>
      <c r="I358" s="849">
        <v>1304</v>
      </c>
      <c r="J358" s="832">
        <v>1.6</v>
      </c>
      <c r="K358" s="832">
        <v>163</v>
      </c>
      <c r="L358" s="849">
        <v>5</v>
      </c>
      <c r="M358" s="849">
        <v>815</v>
      </c>
      <c r="N358" s="832">
        <v>1</v>
      </c>
      <c r="O358" s="832">
        <v>163</v>
      </c>
      <c r="P358" s="849">
        <v>1</v>
      </c>
      <c r="Q358" s="849">
        <v>164</v>
      </c>
      <c r="R358" s="837">
        <v>0.20122699386503068</v>
      </c>
      <c r="S358" s="850">
        <v>164</v>
      </c>
    </row>
    <row r="359" spans="1:19" ht="14.4" customHeight="1" x14ac:dyDescent="0.3">
      <c r="A359" s="831" t="s">
        <v>4121</v>
      </c>
      <c r="B359" s="832" t="s">
        <v>4122</v>
      </c>
      <c r="C359" s="832" t="s">
        <v>595</v>
      </c>
      <c r="D359" s="832" t="s">
        <v>1415</v>
      </c>
      <c r="E359" s="832" t="s">
        <v>4118</v>
      </c>
      <c r="F359" s="832" t="s">
        <v>4174</v>
      </c>
      <c r="G359" s="832" t="s">
        <v>4175</v>
      </c>
      <c r="H359" s="849">
        <v>145</v>
      </c>
      <c r="I359" s="849">
        <v>4833.3099999999995</v>
      </c>
      <c r="J359" s="832">
        <v>0.33878428192221988</v>
      </c>
      <c r="K359" s="832">
        <v>33.3331724137931</v>
      </c>
      <c r="L359" s="849">
        <v>428</v>
      </c>
      <c r="M359" s="849">
        <v>14266.63</v>
      </c>
      <c r="N359" s="832">
        <v>1</v>
      </c>
      <c r="O359" s="832">
        <v>33.333247663551397</v>
      </c>
      <c r="P359" s="849">
        <v>397</v>
      </c>
      <c r="Q359" s="849">
        <v>13233.279999999999</v>
      </c>
      <c r="R359" s="837">
        <v>0.92756873907853499</v>
      </c>
      <c r="S359" s="850">
        <v>33.333198992443322</v>
      </c>
    </row>
    <row r="360" spans="1:19" ht="14.4" customHeight="1" x14ac:dyDescent="0.3">
      <c r="A360" s="831" t="s">
        <v>4121</v>
      </c>
      <c r="B360" s="832" t="s">
        <v>4122</v>
      </c>
      <c r="C360" s="832" t="s">
        <v>595</v>
      </c>
      <c r="D360" s="832" t="s">
        <v>1415</v>
      </c>
      <c r="E360" s="832" t="s">
        <v>4118</v>
      </c>
      <c r="F360" s="832" t="s">
        <v>4176</v>
      </c>
      <c r="G360" s="832" t="s">
        <v>4177</v>
      </c>
      <c r="H360" s="849">
        <v>1</v>
      </c>
      <c r="I360" s="849">
        <v>116</v>
      </c>
      <c r="J360" s="832"/>
      <c r="K360" s="832">
        <v>116</v>
      </c>
      <c r="L360" s="849"/>
      <c r="M360" s="849"/>
      <c r="N360" s="832"/>
      <c r="O360" s="832"/>
      <c r="P360" s="849"/>
      <c r="Q360" s="849"/>
      <c r="R360" s="837"/>
      <c r="S360" s="850"/>
    </row>
    <row r="361" spans="1:19" ht="14.4" customHeight="1" x14ac:dyDescent="0.3">
      <c r="A361" s="831" t="s">
        <v>4121</v>
      </c>
      <c r="B361" s="832" t="s">
        <v>4122</v>
      </c>
      <c r="C361" s="832" t="s">
        <v>595</v>
      </c>
      <c r="D361" s="832" t="s">
        <v>1415</v>
      </c>
      <c r="E361" s="832" t="s">
        <v>4118</v>
      </c>
      <c r="F361" s="832" t="s">
        <v>4180</v>
      </c>
      <c r="G361" s="832" t="s">
        <v>4181</v>
      </c>
      <c r="H361" s="849">
        <v>25</v>
      </c>
      <c r="I361" s="849">
        <v>2150</v>
      </c>
      <c r="J361" s="832">
        <v>0.78125</v>
      </c>
      <c r="K361" s="832">
        <v>86</v>
      </c>
      <c r="L361" s="849">
        <v>32</v>
      </c>
      <c r="M361" s="849">
        <v>2752</v>
      </c>
      <c r="N361" s="832">
        <v>1</v>
      </c>
      <c r="O361" s="832">
        <v>86</v>
      </c>
      <c r="P361" s="849">
        <v>26</v>
      </c>
      <c r="Q361" s="849">
        <v>2236</v>
      </c>
      <c r="R361" s="837">
        <v>0.8125</v>
      </c>
      <c r="S361" s="850">
        <v>86</v>
      </c>
    </row>
    <row r="362" spans="1:19" ht="14.4" customHeight="1" x14ac:dyDescent="0.3">
      <c r="A362" s="831" t="s">
        <v>4121</v>
      </c>
      <c r="B362" s="832" t="s">
        <v>4122</v>
      </c>
      <c r="C362" s="832" t="s">
        <v>595</v>
      </c>
      <c r="D362" s="832" t="s">
        <v>1415</v>
      </c>
      <c r="E362" s="832" t="s">
        <v>4118</v>
      </c>
      <c r="F362" s="832" t="s">
        <v>4182</v>
      </c>
      <c r="G362" s="832" t="s">
        <v>4183</v>
      </c>
      <c r="H362" s="849">
        <v>1</v>
      </c>
      <c r="I362" s="849">
        <v>32</v>
      </c>
      <c r="J362" s="832"/>
      <c r="K362" s="832">
        <v>32</v>
      </c>
      <c r="L362" s="849"/>
      <c r="M362" s="849"/>
      <c r="N362" s="832"/>
      <c r="O362" s="832"/>
      <c r="P362" s="849"/>
      <c r="Q362" s="849"/>
      <c r="R362" s="837"/>
      <c r="S362" s="850"/>
    </row>
    <row r="363" spans="1:19" ht="14.4" customHeight="1" x14ac:dyDescent="0.3">
      <c r="A363" s="831" t="s">
        <v>4121</v>
      </c>
      <c r="B363" s="832" t="s">
        <v>4122</v>
      </c>
      <c r="C363" s="832" t="s">
        <v>595</v>
      </c>
      <c r="D363" s="832" t="s">
        <v>1415</v>
      </c>
      <c r="E363" s="832" t="s">
        <v>4118</v>
      </c>
      <c r="F363" s="832" t="s">
        <v>4188</v>
      </c>
      <c r="G363" s="832" t="s">
        <v>4189</v>
      </c>
      <c r="H363" s="849">
        <v>1</v>
      </c>
      <c r="I363" s="849">
        <v>162</v>
      </c>
      <c r="J363" s="832"/>
      <c r="K363" s="832">
        <v>162</v>
      </c>
      <c r="L363" s="849"/>
      <c r="M363" s="849"/>
      <c r="N363" s="832"/>
      <c r="O363" s="832"/>
      <c r="P363" s="849"/>
      <c r="Q363" s="849"/>
      <c r="R363" s="837"/>
      <c r="S363" s="850"/>
    </row>
    <row r="364" spans="1:19" ht="14.4" customHeight="1" x14ac:dyDescent="0.3">
      <c r="A364" s="831" t="s">
        <v>4121</v>
      </c>
      <c r="B364" s="832" t="s">
        <v>4122</v>
      </c>
      <c r="C364" s="832" t="s">
        <v>595</v>
      </c>
      <c r="D364" s="832" t="s">
        <v>1415</v>
      </c>
      <c r="E364" s="832" t="s">
        <v>4118</v>
      </c>
      <c r="F364" s="832" t="s">
        <v>4119</v>
      </c>
      <c r="G364" s="832" t="s">
        <v>4120</v>
      </c>
      <c r="H364" s="849">
        <v>136</v>
      </c>
      <c r="I364" s="849">
        <v>34136</v>
      </c>
      <c r="J364" s="832">
        <v>0.88311688311688308</v>
      </c>
      <c r="K364" s="832">
        <v>251</v>
      </c>
      <c r="L364" s="849">
        <v>154</v>
      </c>
      <c r="M364" s="849">
        <v>38654</v>
      </c>
      <c r="N364" s="832">
        <v>1</v>
      </c>
      <c r="O364" s="832">
        <v>251</v>
      </c>
      <c r="P364" s="849">
        <v>116</v>
      </c>
      <c r="Q364" s="849">
        <v>29232</v>
      </c>
      <c r="R364" s="837">
        <v>0.7562477363274176</v>
      </c>
      <c r="S364" s="850">
        <v>252</v>
      </c>
    </row>
    <row r="365" spans="1:19" ht="14.4" customHeight="1" x14ac:dyDescent="0.3">
      <c r="A365" s="831" t="s">
        <v>4121</v>
      </c>
      <c r="B365" s="832" t="s">
        <v>4122</v>
      </c>
      <c r="C365" s="832" t="s">
        <v>595</v>
      </c>
      <c r="D365" s="832" t="s">
        <v>1415</v>
      </c>
      <c r="E365" s="832" t="s">
        <v>4118</v>
      </c>
      <c r="F365" s="832" t="s">
        <v>4206</v>
      </c>
      <c r="G365" s="832" t="s">
        <v>4207</v>
      </c>
      <c r="H365" s="849">
        <v>1</v>
      </c>
      <c r="I365" s="849">
        <v>500</v>
      </c>
      <c r="J365" s="832"/>
      <c r="K365" s="832">
        <v>500</v>
      </c>
      <c r="L365" s="849"/>
      <c r="M365" s="849"/>
      <c r="N365" s="832"/>
      <c r="O365" s="832"/>
      <c r="P365" s="849"/>
      <c r="Q365" s="849"/>
      <c r="R365" s="837"/>
      <c r="S365" s="850"/>
    </row>
    <row r="366" spans="1:19" ht="14.4" customHeight="1" x14ac:dyDescent="0.3">
      <c r="A366" s="831" t="s">
        <v>4121</v>
      </c>
      <c r="B366" s="832" t="s">
        <v>4122</v>
      </c>
      <c r="C366" s="832" t="s">
        <v>595</v>
      </c>
      <c r="D366" s="832" t="s">
        <v>4114</v>
      </c>
      <c r="E366" s="832" t="s">
        <v>4118</v>
      </c>
      <c r="F366" s="832" t="s">
        <v>4152</v>
      </c>
      <c r="G366" s="832" t="s">
        <v>4153</v>
      </c>
      <c r="H366" s="849">
        <v>6</v>
      </c>
      <c r="I366" s="849">
        <v>756</v>
      </c>
      <c r="J366" s="832"/>
      <c r="K366" s="832">
        <v>126</v>
      </c>
      <c r="L366" s="849"/>
      <c r="M366" s="849"/>
      <c r="N366" s="832"/>
      <c r="O366" s="832"/>
      <c r="P366" s="849"/>
      <c r="Q366" s="849"/>
      <c r="R366" s="837"/>
      <c r="S366" s="850"/>
    </row>
    <row r="367" spans="1:19" ht="14.4" customHeight="1" x14ac:dyDescent="0.3">
      <c r="A367" s="831" t="s">
        <v>4121</v>
      </c>
      <c r="B367" s="832" t="s">
        <v>4122</v>
      </c>
      <c r="C367" s="832" t="s">
        <v>595</v>
      </c>
      <c r="D367" s="832" t="s">
        <v>4115</v>
      </c>
      <c r="E367" s="832" t="s">
        <v>4123</v>
      </c>
      <c r="F367" s="832" t="s">
        <v>4124</v>
      </c>
      <c r="G367" s="832" t="s">
        <v>4125</v>
      </c>
      <c r="H367" s="849">
        <v>0.2</v>
      </c>
      <c r="I367" s="849">
        <v>30.2</v>
      </c>
      <c r="J367" s="832"/>
      <c r="K367" s="832">
        <v>151</v>
      </c>
      <c r="L367" s="849"/>
      <c r="M367" s="849"/>
      <c r="N367" s="832"/>
      <c r="O367" s="832"/>
      <c r="P367" s="849"/>
      <c r="Q367" s="849"/>
      <c r="R367" s="837"/>
      <c r="S367" s="850"/>
    </row>
    <row r="368" spans="1:19" ht="14.4" customHeight="1" x14ac:dyDescent="0.3">
      <c r="A368" s="831" t="s">
        <v>4121</v>
      </c>
      <c r="B368" s="832" t="s">
        <v>4122</v>
      </c>
      <c r="C368" s="832" t="s">
        <v>595</v>
      </c>
      <c r="D368" s="832" t="s">
        <v>4115</v>
      </c>
      <c r="E368" s="832" t="s">
        <v>4118</v>
      </c>
      <c r="F368" s="832" t="s">
        <v>4132</v>
      </c>
      <c r="G368" s="832" t="s">
        <v>4133</v>
      </c>
      <c r="H368" s="849">
        <v>5</v>
      </c>
      <c r="I368" s="849">
        <v>415</v>
      </c>
      <c r="J368" s="832"/>
      <c r="K368" s="832">
        <v>83</v>
      </c>
      <c r="L368" s="849"/>
      <c r="M368" s="849"/>
      <c r="N368" s="832"/>
      <c r="O368" s="832"/>
      <c r="P368" s="849"/>
      <c r="Q368" s="849"/>
      <c r="R368" s="837"/>
      <c r="S368" s="850"/>
    </row>
    <row r="369" spans="1:19" ht="14.4" customHeight="1" x14ac:dyDescent="0.3">
      <c r="A369" s="831" t="s">
        <v>4121</v>
      </c>
      <c r="B369" s="832" t="s">
        <v>4122</v>
      </c>
      <c r="C369" s="832" t="s">
        <v>595</v>
      </c>
      <c r="D369" s="832" t="s">
        <v>4115</v>
      </c>
      <c r="E369" s="832" t="s">
        <v>4118</v>
      </c>
      <c r="F369" s="832" t="s">
        <v>4152</v>
      </c>
      <c r="G369" s="832" t="s">
        <v>4153</v>
      </c>
      <c r="H369" s="849">
        <v>23</v>
      </c>
      <c r="I369" s="849">
        <v>2898</v>
      </c>
      <c r="J369" s="832"/>
      <c r="K369" s="832">
        <v>126</v>
      </c>
      <c r="L369" s="849"/>
      <c r="M369" s="849"/>
      <c r="N369" s="832"/>
      <c r="O369" s="832"/>
      <c r="P369" s="849"/>
      <c r="Q369" s="849"/>
      <c r="R369" s="837"/>
      <c r="S369" s="850"/>
    </row>
    <row r="370" spans="1:19" ht="14.4" customHeight="1" x14ac:dyDescent="0.3">
      <c r="A370" s="831" t="s">
        <v>4121</v>
      </c>
      <c r="B370" s="832" t="s">
        <v>4122</v>
      </c>
      <c r="C370" s="832" t="s">
        <v>595</v>
      </c>
      <c r="D370" s="832" t="s">
        <v>4115</v>
      </c>
      <c r="E370" s="832" t="s">
        <v>4118</v>
      </c>
      <c r="F370" s="832" t="s">
        <v>4166</v>
      </c>
      <c r="G370" s="832" t="s">
        <v>4167</v>
      </c>
      <c r="H370" s="849">
        <v>2</v>
      </c>
      <c r="I370" s="849">
        <v>2618</v>
      </c>
      <c r="J370" s="832"/>
      <c r="K370" s="832">
        <v>1309</v>
      </c>
      <c r="L370" s="849"/>
      <c r="M370" s="849"/>
      <c r="N370" s="832"/>
      <c r="O370" s="832"/>
      <c r="P370" s="849"/>
      <c r="Q370" s="849"/>
      <c r="R370" s="837"/>
      <c r="S370" s="850"/>
    </row>
    <row r="371" spans="1:19" ht="14.4" customHeight="1" x14ac:dyDescent="0.3">
      <c r="A371" s="831" t="s">
        <v>4121</v>
      </c>
      <c r="B371" s="832" t="s">
        <v>4122</v>
      </c>
      <c r="C371" s="832" t="s">
        <v>595</v>
      </c>
      <c r="D371" s="832" t="s">
        <v>4115</v>
      </c>
      <c r="E371" s="832" t="s">
        <v>4118</v>
      </c>
      <c r="F371" s="832" t="s">
        <v>4180</v>
      </c>
      <c r="G371" s="832" t="s">
        <v>4181</v>
      </c>
      <c r="H371" s="849">
        <v>2</v>
      </c>
      <c r="I371" s="849">
        <v>172</v>
      </c>
      <c r="J371" s="832"/>
      <c r="K371" s="832">
        <v>86</v>
      </c>
      <c r="L371" s="849"/>
      <c r="M371" s="849"/>
      <c r="N371" s="832"/>
      <c r="O371" s="832"/>
      <c r="P371" s="849"/>
      <c r="Q371" s="849"/>
      <c r="R371" s="837"/>
      <c r="S371" s="850"/>
    </row>
    <row r="372" spans="1:19" ht="14.4" customHeight="1" x14ac:dyDescent="0.3">
      <c r="A372" s="831" t="s">
        <v>4121</v>
      </c>
      <c r="B372" s="832" t="s">
        <v>4122</v>
      </c>
      <c r="C372" s="832" t="s">
        <v>595</v>
      </c>
      <c r="D372" s="832" t="s">
        <v>1416</v>
      </c>
      <c r="E372" s="832" t="s">
        <v>4123</v>
      </c>
      <c r="F372" s="832" t="s">
        <v>4124</v>
      </c>
      <c r="G372" s="832" t="s">
        <v>4125</v>
      </c>
      <c r="H372" s="849">
        <v>4.5</v>
      </c>
      <c r="I372" s="849">
        <v>679.62000000000012</v>
      </c>
      <c r="J372" s="832">
        <v>1.5517146901685011</v>
      </c>
      <c r="K372" s="832">
        <v>151.0266666666667</v>
      </c>
      <c r="L372" s="849">
        <v>2.9</v>
      </c>
      <c r="M372" s="849">
        <v>437.98</v>
      </c>
      <c r="N372" s="832">
        <v>1</v>
      </c>
      <c r="O372" s="832">
        <v>151.02758620689656</v>
      </c>
      <c r="P372" s="849">
        <v>1.5</v>
      </c>
      <c r="Q372" s="849">
        <v>104.55000000000001</v>
      </c>
      <c r="R372" s="837">
        <v>0.23870953011553039</v>
      </c>
      <c r="S372" s="850">
        <v>69.7</v>
      </c>
    </row>
    <row r="373" spans="1:19" ht="14.4" customHeight="1" x14ac:dyDescent="0.3">
      <c r="A373" s="831" t="s">
        <v>4121</v>
      </c>
      <c r="B373" s="832" t="s">
        <v>4122</v>
      </c>
      <c r="C373" s="832" t="s">
        <v>595</v>
      </c>
      <c r="D373" s="832" t="s">
        <v>1416</v>
      </c>
      <c r="E373" s="832" t="s">
        <v>4123</v>
      </c>
      <c r="F373" s="832" t="s">
        <v>4127</v>
      </c>
      <c r="G373" s="832" t="s">
        <v>620</v>
      </c>
      <c r="H373" s="849">
        <v>0.1</v>
      </c>
      <c r="I373" s="849">
        <v>7.8</v>
      </c>
      <c r="J373" s="832"/>
      <c r="K373" s="832">
        <v>78</v>
      </c>
      <c r="L373" s="849"/>
      <c r="M373" s="849"/>
      <c r="N373" s="832"/>
      <c r="O373" s="832"/>
      <c r="P373" s="849"/>
      <c r="Q373" s="849"/>
      <c r="R373" s="837"/>
      <c r="S373" s="850"/>
    </row>
    <row r="374" spans="1:19" ht="14.4" customHeight="1" x14ac:dyDescent="0.3">
      <c r="A374" s="831" t="s">
        <v>4121</v>
      </c>
      <c r="B374" s="832" t="s">
        <v>4122</v>
      </c>
      <c r="C374" s="832" t="s">
        <v>595</v>
      </c>
      <c r="D374" s="832" t="s">
        <v>1416</v>
      </c>
      <c r="E374" s="832" t="s">
        <v>4123</v>
      </c>
      <c r="F374" s="832" t="s">
        <v>4129</v>
      </c>
      <c r="G374" s="832"/>
      <c r="H374" s="849">
        <v>0.4</v>
      </c>
      <c r="I374" s="849">
        <v>105.62</v>
      </c>
      <c r="J374" s="832"/>
      <c r="K374" s="832">
        <v>264.05</v>
      </c>
      <c r="L374" s="849"/>
      <c r="M374" s="849"/>
      <c r="N374" s="832"/>
      <c r="O374" s="832"/>
      <c r="P374" s="849"/>
      <c r="Q374" s="849"/>
      <c r="R374" s="837"/>
      <c r="S374" s="850"/>
    </row>
    <row r="375" spans="1:19" ht="14.4" customHeight="1" x14ac:dyDescent="0.3">
      <c r="A375" s="831" t="s">
        <v>4121</v>
      </c>
      <c r="B375" s="832" t="s">
        <v>4122</v>
      </c>
      <c r="C375" s="832" t="s">
        <v>595</v>
      </c>
      <c r="D375" s="832" t="s">
        <v>1416</v>
      </c>
      <c r="E375" s="832" t="s">
        <v>4118</v>
      </c>
      <c r="F375" s="832" t="s">
        <v>4136</v>
      </c>
      <c r="G375" s="832" t="s">
        <v>4137</v>
      </c>
      <c r="H375" s="849">
        <v>3</v>
      </c>
      <c r="I375" s="849">
        <v>111</v>
      </c>
      <c r="J375" s="832">
        <v>1</v>
      </c>
      <c r="K375" s="832">
        <v>37</v>
      </c>
      <c r="L375" s="849">
        <v>3</v>
      </c>
      <c r="M375" s="849">
        <v>111</v>
      </c>
      <c r="N375" s="832">
        <v>1</v>
      </c>
      <c r="O375" s="832">
        <v>37</v>
      </c>
      <c r="P375" s="849">
        <v>4</v>
      </c>
      <c r="Q375" s="849">
        <v>148</v>
      </c>
      <c r="R375" s="837">
        <v>1.3333333333333333</v>
      </c>
      <c r="S375" s="850">
        <v>37</v>
      </c>
    </row>
    <row r="376" spans="1:19" ht="14.4" customHeight="1" x14ac:dyDescent="0.3">
      <c r="A376" s="831" t="s">
        <v>4121</v>
      </c>
      <c r="B376" s="832" t="s">
        <v>4122</v>
      </c>
      <c r="C376" s="832" t="s">
        <v>595</v>
      </c>
      <c r="D376" s="832" t="s">
        <v>1416</v>
      </c>
      <c r="E376" s="832" t="s">
        <v>4118</v>
      </c>
      <c r="F376" s="832" t="s">
        <v>4142</v>
      </c>
      <c r="G376" s="832" t="s">
        <v>4143</v>
      </c>
      <c r="H376" s="849">
        <v>7</v>
      </c>
      <c r="I376" s="849">
        <v>1449</v>
      </c>
      <c r="J376" s="832">
        <v>2.3333333333333335</v>
      </c>
      <c r="K376" s="832">
        <v>207</v>
      </c>
      <c r="L376" s="849">
        <v>3</v>
      </c>
      <c r="M376" s="849">
        <v>621</v>
      </c>
      <c r="N376" s="832">
        <v>1</v>
      </c>
      <c r="O376" s="832">
        <v>207</v>
      </c>
      <c r="P376" s="849">
        <v>2</v>
      </c>
      <c r="Q376" s="849">
        <v>482</v>
      </c>
      <c r="R376" s="837">
        <v>0.77616747181964574</v>
      </c>
      <c r="S376" s="850">
        <v>241</v>
      </c>
    </row>
    <row r="377" spans="1:19" ht="14.4" customHeight="1" x14ac:dyDescent="0.3">
      <c r="A377" s="831" t="s">
        <v>4121</v>
      </c>
      <c r="B377" s="832" t="s">
        <v>4122</v>
      </c>
      <c r="C377" s="832" t="s">
        <v>595</v>
      </c>
      <c r="D377" s="832" t="s">
        <v>1416</v>
      </c>
      <c r="E377" s="832" t="s">
        <v>4118</v>
      </c>
      <c r="F377" s="832" t="s">
        <v>4144</v>
      </c>
      <c r="G377" s="832" t="s">
        <v>4145</v>
      </c>
      <c r="H377" s="849"/>
      <c r="I377" s="849"/>
      <c r="J377" s="832"/>
      <c r="K377" s="832"/>
      <c r="L377" s="849"/>
      <c r="M377" s="849"/>
      <c r="N377" s="832"/>
      <c r="O377" s="832"/>
      <c r="P377" s="849">
        <v>3</v>
      </c>
      <c r="Q377" s="849">
        <v>1146</v>
      </c>
      <c r="R377" s="837"/>
      <c r="S377" s="850">
        <v>382</v>
      </c>
    </row>
    <row r="378" spans="1:19" ht="14.4" customHeight="1" x14ac:dyDescent="0.3">
      <c r="A378" s="831" t="s">
        <v>4121</v>
      </c>
      <c r="B378" s="832" t="s">
        <v>4122</v>
      </c>
      <c r="C378" s="832" t="s">
        <v>595</v>
      </c>
      <c r="D378" s="832" t="s">
        <v>1416</v>
      </c>
      <c r="E378" s="832" t="s">
        <v>4118</v>
      </c>
      <c r="F378" s="832" t="s">
        <v>4148</v>
      </c>
      <c r="G378" s="832" t="s">
        <v>4149</v>
      </c>
      <c r="H378" s="849">
        <v>33</v>
      </c>
      <c r="I378" s="849">
        <v>3267</v>
      </c>
      <c r="J378" s="832">
        <v>0.84615384615384615</v>
      </c>
      <c r="K378" s="832">
        <v>99</v>
      </c>
      <c r="L378" s="849">
        <v>39</v>
      </c>
      <c r="M378" s="849">
        <v>3861</v>
      </c>
      <c r="N378" s="832">
        <v>1</v>
      </c>
      <c r="O378" s="832">
        <v>99</v>
      </c>
      <c r="P378" s="849">
        <v>41</v>
      </c>
      <c r="Q378" s="849">
        <v>3731</v>
      </c>
      <c r="R378" s="837">
        <v>0.96632996632996637</v>
      </c>
      <c r="S378" s="850">
        <v>91</v>
      </c>
    </row>
    <row r="379" spans="1:19" ht="14.4" customHeight="1" x14ac:dyDescent="0.3">
      <c r="A379" s="831" t="s">
        <v>4121</v>
      </c>
      <c r="B379" s="832" t="s">
        <v>4122</v>
      </c>
      <c r="C379" s="832" t="s">
        <v>595</v>
      </c>
      <c r="D379" s="832" t="s">
        <v>1416</v>
      </c>
      <c r="E379" s="832" t="s">
        <v>4118</v>
      </c>
      <c r="F379" s="832" t="s">
        <v>4150</v>
      </c>
      <c r="G379" s="832" t="s">
        <v>4151</v>
      </c>
      <c r="H379" s="849">
        <v>9</v>
      </c>
      <c r="I379" s="849">
        <v>873</v>
      </c>
      <c r="J379" s="832">
        <v>0.52941176470588236</v>
      </c>
      <c r="K379" s="832">
        <v>97</v>
      </c>
      <c r="L379" s="849">
        <v>17</v>
      </c>
      <c r="M379" s="849">
        <v>1649</v>
      </c>
      <c r="N379" s="832">
        <v>1</v>
      </c>
      <c r="O379" s="832">
        <v>97</v>
      </c>
      <c r="P379" s="849">
        <v>10</v>
      </c>
      <c r="Q379" s="849">
        <v>810</v>
      </c>
      <c r="R379" s="837">
        <v>0.49120679199514855</v>
      </c>
      <c r="S379" s="850">
        <v>81</v>
      </c>
    </row>
    <row r="380" spans="1:19" ht="14.4" customHeight="1" x14ac:dyDescent="0.3">
      <c r="A380" s="831" t="s">
        <v>4121</v>
      </c>
      <c r="B380" s="832" t="s">
        <v>4122</v>
      </c>
      <c r="C380" s="832" t="s">
        <v>595</v>
      </c>
      <c r="D380" s="832" t="s">
        <v>1416</v>
      </c>
      <c r="E380" s="832" t="s">
        <v>4118</v>
      </c>
      <c r="F380" s="832" t="s">
        <v>4152</v>
      </c>
      <c r="G380" s="832" t="s">
        <v>4153</v>
      </c>
      <c r="H380" s="849">
        <v>389</v>
      </c>
      <c r="I380" s="849">
        <v>49014</v>
      </c>
      <c r="J380" s="832">
        <v>0.81894736842105265</v>
      </c>
      <c r="K380" s="832">
        <v>126</v>
      </c>
      <c r="L380" s="849">
        <v>475</v>
      </c>
      <c r="M380" s="849">
        <v>59850</v>
      </c>
      <c r="N380" s="832">
        <v>1</v>
      </c>
      <c r="O380" s="832">
        <v>126</v>
      </c>
      <c r="P380" s="849">
        <v>379</v>
      </c>
      <c r="Q380" s="849">
        <v>48133</v>
      </c>
      <c r="R380" s="837">
        <v>0.80422723475355051</v>
      </c>
      <c r="S380" s="850">
        <v>127</v>
      </c>
    </row>
    <row r="381" spans="1:19" ht="14.4" customHeight="1" x14ac:dyDescent="0.3">
      <c r="A381" s="831" t="s">
        <v>4121</v>
      </c>
      <c r="B381" s="832" t="s">
        <v>4122</v>
      </c>
      <c r="C381" s="832" t="s">
        <v>595</v>
      </c>
      <c r="D381" s="832" t="s">
        <v>1416</v>
      </c>
      <c r="E381" s="832" t="s">
        <v>4118</v>
      </c>
      <c r="F381" s="832" t="s">
        <v>4164</v>
      </c>
      <c r="G381" s="832" t="s">
        <v>4165</v>
      </c>
      <c r="H381" s="849">
        <v>22</v>
      </c>
      <c r="I381" s="849">
        <v>36894</v>
      </c>
      <c r="J381" s="832">
        <v>1.8322407628128725</v>
      </c>
      <c r="K381" s="832">
        <v>1677</v>
      </c>
      <c r="L381" s="849">
        <v>12</v>
      </c>
      <c r="M381" s="849">
        <v>20136</v>
      </c>
      <c r="N381" s="832">
        <v>1</v>
      </c>
      <c r="O381" s="832">
        <v>1678</v>
      </c>
      <c r="P381" s="849">
        <v>7</v>
      </c>
      <c r="Q381" s="849">
        <v>11760</v>
      </c>
      <c r="R381" s="837">
        <v>0.58402860548271751</v>
      </c>
      <c r="S381" s="850">
        <v>1680</v>
      </c>
    </row>
    <row r="382" spans="1:19" ht="14.4" customHeight="1" x14ac:dyDescent="0.3">
      <c r="A382" s="831" t="s">
        <v>4121</v>
      </c>
      <c r="B382" s="832" t="s">
        <v>4122</v>
      </c>
      <c r="C382" s="832" t="s">
        <v>595</v>
      </c>
      <c r="D382" s="832" t="s">
        <v>1416</v>
      </c>
      <c r="E382" s="832" t="s">
        <v>4118</v>
      </c>
      <c r="F382" s="832" t="s">
        <v>4166</v>
      </c>
      <c r="G382" s="832" t="s">
        <v>4167</v>
      </c>
      <c r="H382" s="849">
        <v>11</v>
      </c>
      <c r="I382" s="849">
        <v>14399</v>
      </c>
      <c r="J382" s="832">
        <v>1.5702290076335879</v>
      </c>
      <c r="K382" s="832">
        <v>1309</v>
      </c>
      <c r="L382" s="849">
        <v>7</v>
      </c>
      <c r="M382" s="849">
        <v>9170</v>
      </c>
      <c r="N382" s="832">
        <v>1</v>
      </c>
      <c r="O382" s="832">
        <v>1310</v>
      </c>
      <c r="P382" s="849">
        <v>5</v>
      </c>
      <c r="Q382" s="849">
        <v>6565</v>
      </c>
      <c r="R382" s="837">
        <v>0.71592148309705561</v>
      </c>
      <c r="S382" s="850">
        <v>1313</v>
      </c>
    </row>
    <row r="383" spans="1:19" ht="14.4" customHeight="1" x14ac:dyDescent="0.3">
      <c r="A383" s="831" t="s">
        <v>4121</v>
      </c>
      <c r="B383" s="832" t="s">
        <v>4122</v>
      </c>
      <c r="C383" s="832" t="s">
        <v>595</v>
      </c>
      <c r="D383" s="832" t="s">
        <v>1416</v>
      </c>
      <c r="E383" s="832" t="s">
        <v>4118</v>
      </c>
      <c r="F383" s="832" t="s">
        <v>4172</v>
      </c>
      <c r="G383" s="832" t="s">
        <v>4173</v>
      </c>
      <c r="H383" s="849">
        <v>3</v>
      </c>
      <c r="I383" s="849">
        <v>489</v>
      </c>
      <c r="J383" s="832">
        <v>0.375</v>
      </c>
      <c r="K383" s="832">
        <v>163</v>
      </c>
      <c r="L383" s="849">
        <v>8</v>
      </c>
      <c r="M383" s="849">
        <v>1304</v>
      </c>
      <c r="N383" s="832">
        <v>1</v>
      </c>
      <c r="O383" s="832">
        <v>163</v>
      </c>
      <c r="P383" s="849">
        <v>4</v>
      </c>
      <c r="Q383" s="849">
        <v>656</v>
      </c>
      <c r="R383" s="837">
        <v>0.50306748466257667</v>
      </c>
      <c r="S383" s="850">
        <v>164</v>
      </c>
    </row>
    <row r="384" spans="1:19" ht="14.4" customHeight="1" x14ac:dyDescent="0.3">
      <c r="A384" s="831" t="s">
        <v>4121</v>
      </c>
      <c r="B384" s="832" t="s">
        <v>4122</v>
      </c>
      <c r="C384" s="832" t="s">
        <v>595</v>
      </c>
      <c r="D384" s="832" t="s">
        <v>1416</v>
      </c>
      <c r="E384" s="832" t="s">
        <v>4118</v>
      </c>
      <c r="F384" s="832" t="s">
        <v>4174</v>
      </c>
      <c r="G384" s="832" t="s">
        <v>4175</v>
      </c>
      <c r="H384" s="849">
        <v>157</v>
      </c>
      <c r="I384" s="849">
        <v>5233.32</v>
      </c>
      <c r="J384" s="832">
        <v>0.36009115604693215</v>
      </c>
      <c r="K384" s="832">
        <v>33.33324840764331</v>
      </c>
      <c r="L384" s="849">
        <v>436</v>
      </c>
      <c r="M384" s="849">
        <v>14533.32</v>
      </c>
      <c r="N384" s="832">
        <v>1</v>
      </c>
      <c r="O384" s="832">
        <v>33.333302752293577</v>
      </c>
      <c r="P384" s="849">
        <v>311</v>
      </c>
      <c r="Q384" s="849">
        <v>10366.629999999999</v>
      </c>
      <c r="R384" s="837">
        <v>0.71330088376227863</v>
      </c>
      <c r="S384" s="850">
        <v>33.333215434083598</v>
      </c>
    </row>
    <row r="385" spans="1:19" ht="14.4" customHeight="1" x14ac:dyDescent="0.3">
      <c r="A385" s="831" t="s">
        <v>4121</v>
      </c>
      <c r="B385" s="832" t="s">
        <v>4122</v>
      </c>
      <c r="C385" s="832" t="s">
        <v>595</v>
      </c>
      <c r="D385" s="832" t="s">
        <v>1416</v>
      </c>
      <c r="E385" s="832" t="s">
        <v>4118</v>
      </c>
      <c r="F385" s="832" t="s">
        <v>4176</v>
      </c>
      <c r="G385" s="832" t="s">
        <v>4177</v>
      </c>
      <c r="H385" s="849">
        <v>5</v>
      </c>
      <c r="I385" s="849">
        <v>580</v>
      </c>
      <c r="J385" s="832">
        <v>1</v>
      </c>
      <c r="K385" s="832">
        <v>116</v>
      </c>
      <c r="L385" s="849">
        <v>5</v>
      </c>
      <c r="M385" s="849">
        <v>580</v>
      </c>
      <c r="N385" s="832">
        <v>1</v>
      </c>
      <c r="O385" s="832">
        <v>116</v>
      </c>
      <c r="P385" s="849">
        <v>4</v>
      </c>
      <c r="Q385" s="849">
        <v>464</v>
      </c>
      <c r="R385" s="837">
        <v>0.8</v>
      </c>
      <c r="S385" s="850">
        <v>116</v>
      </c>
    </row>
    <row r="386" spans="1:19" ht="14.4" customHeight="1" x14ac:dyDescent="0.3">
      <c r="A386" s="831" t="s">
        <v>4121</v>
      </c>
      <c r="B386" s="832" t="s">
        <v>4122</v>
      </c>
      <c r="C386" s="832" t="s">
        <v>595</v>
      </c>
      <c r="D386" s="832" t="s">
        <v>1416</v>
      </c>
      <c r="E386" s="832" t="s">
        <v>4118</v>
      </c>
      <c r="F386" s="832" t="s">
        <v>4178</v>
      </c>
      <c r="G386" s="832" t="s">
        <v>4179</v>
      </c>
      <c r="H386" s="849"/>
      <c r="I386" s="849"/>
      <c r="J386" s="832"/>
      <c r="K386" s="832"/>
      <c r="L386" s="849"/>
      <c r="M386" s="849"/>
      <c r="N386" s="832"/>
      <c r="O386" s="832"/>
      <c r="P386" s="849">
        <v>2</v>
      </c>
      <c r="Q386" s="849">
        <v>74</v>
      </c>
      <c r="R386" s="837"/>
      <c r="S386" s="850">
        <v>37</v>
      </c>
    </row>
    <row r="387" spans="1:19" ht="14.4" customHeight="1" x14ac:dyDescent="0.3">
      <c r="A387" s="831" t="s">
        <v>4121</v>
      </c>
      <c r="B387" s="832" t="s">
        <v>4122</v>
      </c>
      <c r="C387" s="832" t="s">
        <v>595</v>
      </c>
      <c r="D387" s="832" t="s">
        <v>1416</v>
      </c>
      <c r="E387" s="832" t="s">
        <v>4118</v>
      </c>
      <c r="F387" s="832" t="s">
        <v>4180</v>
      </c>
      <c r="G387" s="832" t="s">
        <v>4181</v>
      </c>
      <c r="H387" s="849">
        <v>32</v>
      </c>
      <c r="I387" s="849">
        <v>2752</v>
      </c>
      <c r="J387" s="832">
        <v>1.3333333333333333</v>
      </c>
      <c r="K387" s="832">
        <v>86</v>
      </c>
      <c r="L387" s="849">
        <v>24</v>
      </c>
      <c r="M387" s="849">
        <v>2064</v>
      </c>
      <c r="N387" s="832">
        <v>1</v>
      </c>
      <c r="O387" s="832">
        <v>86</v>
      </c>
      <c r="P387" s="849">
        <v>11</v>
      </c>
      <c r="Q387" s="849">
        <v>946</v>
      </c>
      <c r="R387" s="837">
        <v>0.45833333333333331</v>
      </c>
      <c r="S387" s="850">
        <v>86</v>
      </c>
    </row>
    <row r="388" spans="1:19" ht="14.4" customHeight="1" x14ac:dyDescent="0.3">
      <c r="A388" s="831" t="s">
        <v>4121</v>
      </c>
      <c r="B388" s="832" t="s">
        <v>4122</v>
      </c>
      <c r="C388" s="832" t="s">
        <v>595</v>
      </c>
      <c r="D388" s="832" t="s">
        <v>1416</v>
      </c>
      <c r="E388" s="832" t="s">
        <v>4118</v>
      </c>
      <c r="F388" s="832" t="s">
        <v>4182</v>
      </c>
      <c r="G388" s="832" t="s">
        <v>4183</v>
      </c>
      <c r="H388" s="849">
        <v>8</v>
      </c>
      <c r="I388" s="849">
        <v>256</v>
      </c>
      <c r="J388" s="832">
        <v>2</v>
      </c>
      <c r="K388" s="832">
        <v>32</v>
      </c>
      <c r="L388" s="849">
        <v>4</v>
      </c>
      <c r="M388" s="849">
        <v>128</v>
      </c>
      <c r="N388" s="832">
        <v>1</v>
      </c>
      <c r="O388" s="832">
        <v>32</v>
      </c>
      <c r="P388" s="849">
        <v>2</v>
      </c>
      <c r="Q388" s="849">
        <v>64</v>
      </c>
      <c r="R388" s="837">
        <v>0.5</v>
      </c>
      <c r="S388" s="850">
        <v>32</v>
      </c>
    </row>
    <row r="389" spans="1:19" ht="14.4" customHeight="1" x14ac:dyDescent="0.3">
      <c r="A389" s="831" t="s">
        <v>4121</v>
      </c>
      <c r="B389" s="832" t="s">
        <v>4122</v>
      </c>
      <c r="C389" s="832" t="s">
        <v>595</v>
      </c>
      <c r="D389" s="832" t="s">
        <v>1416</v>
      </c>
      <c r="E389" s="832" t="s">
        <v>4118</v>
      </c>
      <c r="F389" s="832" t="s">
        <v>4186</v>
      </c>
      <c r="G389" s="832" t="s">
        <v>4187</v>
      </c>
      <c r="H389" s="849">
        <v>2</v>
      </c>
      <c r="I389" s="849">
        <v>788</v>
      </c>
      <c r="J389" s="832">
        <v>0.99746835443037973</v>
      </c>
      <c r="K389" s="832">
        <v>394</v>
      </c>
      <c r="L389" s="849">
        <v>2</v>
      </c>
      <c r="M389" s="849">
        <v>790</v>
      </c>
      <c r="N389" s="832">
        <v>1</v>
      </c>
      <c r="O389" s="832">
        <v>395</v>
      </c>
      <c r="P389" s="849">
        <v>1</v>
      </c>
      <c r="Q389" s="849">
        <v>496</v>
      </c>
      <c r="R389" s="837">
        <v>0.6278481012658228</v>
      </c>
      <c r="S389" s="850">
        <v>496</v>
      </c>
    </row>
    <row r="390" spans="1:19" ht="14.4" customHeight="1" x14ac:dyDescent="0.3">
      <c r="A390" s="831" t="s">
        <v>4121</v>
      </c>
      <c r="B390" s="832" t="s">
        <v>4122</v>
      </c>
      <c r="C390" s="832" t="s">
        <v>595</v>
      </c>
      <c r="D390" s="832" t="s">
        <v>1416</v>
      </c>
      <c r="E390" s="832" t="s">
        <v>4118</v>
      </c>
      <c r="F390" s="832" t="s">
        <v>4188</v>
      </c>
      <c r="G390" s="832" t="s">
        <v>4189</v>
      </c>
      <c r="H390" s="849">
        <v>6</v>
      </c>
      <c r="I390" s="849">
        <v>972</v>
      </c>
      <c r="J390" s="832">
        <v>0.8571428571428571</v>
      </c>
      <c r="K390" s="832">
        <v>162</v>
      </c>
      <c r="L390" s="849">
        <v>7</v>
      </c>
      <c r="M390" s="849">
        <v>1134</v>
      </c>
      <c r="N390" s="832">
        <v>1</v>
      </c>
      <c r="O390" s="832">
        <v>162</v>
      </c>
      <c r="P390" s="849">
        <v>9</v>
      </c>
      <c r="Q390" s="849">
        <v>1422</v>
      </c>
      <c r="R390" s="837">
        <v>1.253968253968254</v>
      </c>
      <c r="S390" s="850">
        <v>158</v>
      </c>
    </row>
    <row r="391" spans="1:19" ht="14.4" customHeight="1" x14ac:dyDescent="0.3">
      <c r="A391" s="831" t="s">
        <v>4121</v>
      </c>
      <c r="B391" s="832" t="s">
        <v>4122</v>
      </c>
      <c r="C391" s="832" t="s">
        <v>595</v>
      </c>
      <c r="D391" s="832" t="s">
        <v>1416</v>
      </c>
      <c r="E391" s="832" t="s">
        <v>4118</v>
      </c>
      <c r="F391" s="832" t="s">
        <v>4119</v>
      </c>
      <c r="G391" s="832" t="s">
        <v>4120</v>
      </c>
      <c r="H391" s="849">
        <v>29</v>
      </c>
      <c r="I391" s="849">
        <v>7279</v>
      </c>
      <c r="J391" s="832">
        <v>1.7058823529411764</v>
      </c>
      <c r="K391" s="832">
        <v>251</v>
      </c>
      <c r="L391" s="849">
        <v>17</v>
      </c>
      <c r="M391" s="849">
        <v>4267</v>
      </c>
      <c r="N391" s="832">
        <v>1</v>
      </c>
      <c r="O391" s="832">
        <v>251</v>
      </c>
      <c r="P391" s="849">
        <v>9</v>
      </c>
      <c r="Q391" s="849">
        <v>2268</v>
      </c>
      <c r="R391" s="837">
        <v>0.5315209749238341</v>
      </c>
      <c r="S391" s="850">
        <v>252</v>
      </c>
    </row>
    <row r="392" spans="1:19" ht="14.4" customHeight="1" x14ac:dyDescent="0.3">
      <c r="A392" s="831" t="s">
        <v>4121</v>
      </c>
      <c r="B392" s="832" t="s">
        <v>4122</v>
      </c>
      <c r="C392" s="832" t="s">
        <v>595</v>
      </c>
      <c r="D392" s="832" t="s">
        <v>1416</v>
      </c>
      <c r="E392" s="832" t="s">
        <v>4118</v>
      </c>
      <c r="F392" s="832" t="s">
        <v>4192</v>
      </c>
      <c r="G392" s="832" t="s">
        <v>4193</v>
      </c>
      <c r="H392" s="849"/>
      <c r="I392" s="849"/>
      <c r="J392" s="832"/>
      <c r="K392" s="832"/>
      <c r="L392" s="849">
        <v>2</v>
      </c>
      <c r="M392" s="849">
        <v>240</v>
      </c>
      <c r="N392" s="832">
        <v>1</v>
      </c>
      <c r="O392" s="832">
        <v>120</v>
      </c>
      <c r="P392" s="849">
        <v>1</v>
      </c>
      <c r="Q392" s="849">
        <v>121</v>
      </c>
      <c r="R392" s="837">
        <v>0.50416666666666665</v>
      </c>
      <c r="S392" s="850">
        <v>121</v>
      </c>
    </row>
    <row r="393" spans="1:19" ht="14.4" customHeight="1" x14ac:dyDescent="0.3">
      <c r="A393" s="831" t="s">
        <v>4121</v>
      </c>
      <c r="B393" s="832" t="s">
        <v>4122</v>
      </c>
      <c r="C393" s="832" t="s">
        <v>595</v>
      </c>
      <c r="D393" s="832" t="s">
        <v>1416</v>
      </c>
      <c r="E393" s="832" t="s">
        <v>4118</v>
      </c>
      <c r="F393" s="832" t="s">
        <v>4196</v>
      </c>
      <c r="G393" s="832" t="s">
        <v>4197</v>
      </c>
      <c r="H393" s="849">
        <v>3</v>
      </c>
      <c r="I393" s="849">
        <v>369</v>
      </c>
      <c r="J393" s="832">
        <v>0.42857142857142855</v>
      </c>
      <c r="K393" s="832">
        <v>123</v>
      </c>
      <c r="L393" s="849">
        <v>7</v>
      </c>
      <c r="M393" s="849">
        <v>861</v>
      </c>
      <c r="N393" s="832">
        <v>1</v>
      </c>
      <c r="O393" s="832">
        <v>123</v>
      </c>
      <c r="P393" s="849"/>
      <c r="Q393" s="849"/>
      <c r="R393" s="837"/>
      <c r="S393" s="850"/>
    </row>
    <row r="394" spans="1:19" ht="14.4" customHeight="1" x14ac:dyDescent="0.3">
      <c r="A394" s="831" t="s">
        <v>4121</v>
      </c>
      <c r="B394" s="832" t="s">
        <v>4122</v>
      </c>
      <c r="C394" s="832" t="s">
        <v>595</v>
      </c>
      <c r="D394" s="832" t="s">
        <v>1416</v>
      </c>
      <c r="E394" s="832" t="s">
        <v>4118</v>
      </c>
      <c r="F394" s="832" t="s">
        <v>4204</v>
      </c>
      <c r="G394" s="832" t="s">
        <v>4205</v>
      </c>
      <c r="H394" s="849"/>
      <c r="I394" s="849"/>
      <c r="J394" s="832"/>
      <c r="K394" s="832"/>
      <c r="L394" s="849">
        <v>1</v>
      </c>
      <c r="M394" s="849">
        <v>319</v>
      </c>
      <c r="N394" s="832">
        <v>1</v>
      </c>
      <c r="O394" s="832">
        <v>319</v>
      </c>
      <c r="P394" s="849">
        <v>1</v>
      </c>
      <c r="Q394" s="849">
        <v>353</v>
      </c>
      <c r="R394" s="837">
        <v>1.1065830721003134</v>
      </c>
      <c r="S394" s="850">
        <v>353</v>
      </c>
    </row>
    <row r="395" spans="1:19" ht="14.4" customHeight="1" x14ac:dyDescent="0.3">
      <c r="A395" s="831" t="s">
        <v>4121</v>
      </c>
      <c r="B395" s="832" t="s">
        <v>4122</v>
      </c>
      <c r="C395" s="832" t="s">
        <v>595</v>
      </c>
      <c r="D395" s="832" t="s">
        <v>1416</v>
      </c>
      <c r="E395" s="832" t="s">
        <v>4118</v>
      </c>
      <c r="F395" s="832" t="s">
        <v>4208</v>
      </c>
      <c r="G395" s="832" t="s">
        <v>4209</v>
      </c>
      <c r="H395" s="849"/>
      <c r="I395" s="849"/>
      <c r="J395" s="832"/>
      <c r="K395" s="832"/>
      <c r="L395" s="849"/>
      <c r="M395" s="849"/>
      <c r="N395" s="832"/>
      <c r="O395" s="832"/>
      <c r="P395" s="849">
        <v>1</v>
      </c>
      <c r="Q395" s="849">
        <v>133</v>
      </c>
      <c r="R395" s="837"/>
      <c r="S395" s="850">
        <v>133</v>
      </c>
    </row>
    <row r="396" spans="1:19" ht="14.4" customHeight="1" x14ac:dyDescent="0.3">
      <c r="A396" s="831" t="s">
        <v>4121</v>
      </c>
      <c r="B396" s="832" t="s">
        <v>4122</v>
      </c>
      <c r="C396" s="832" t="s">
        <v>595</v>
      </c>
      <c r="D396" s="832" t="s">
        <v>1416</v>
      </c>
      <c r="E396" s="832" t="s">
        <v>4118</v>
      </c>
      <c r="F396" s="832" t="s">
        <v>4210</v>
      </c>
      <c r="G396" s="832" t="s">
        <v>4211</v>
      </c>
      <c r="H396" s="849">
        <v>36</v>
      </c>
      <c r="I396" s="849">
        <v>4140</v>
      </c>
      <c r="J396" s="832">
        <v>1.2413793103448276</v>
      </c>
      <c r="K396" s="832">
        <v>115</v>
      </c>
      <c r="L396" s="849">
        <v>29</v>
      </c>
      <c r="M396" s="849">
        <v>3335</v>
      </c>
      <c r="N396" s="832">
        <v>1</v>
      </c>
      <c r="O396" s="832">
        <v>115</v>
      </c>
      <c r="P396" s="849">
        <v>32</v>
      </c>
      <c r="Q396" s="849">
        <v>4640</v>
      </c>
      <c r="R396" s="837">
        <v>1.3913043478260869</v>
      </c>
      <c r="S396" s="850">
        <v>145</v>
      </c>
    </row>
    <row r="397" spans="1:19" ht="14.4" customHeight="1" x14ac:dyDescent="0.3">
      <c r="A397" s="831" t="s">
        <v>4121</v>
      </c>
      <c r="B397" s="832" t="s">
        <v>4122</v>
      </c>
      <c r="C397" s="832" t="s">
        <v>595</v>
      </c>
      <c r="D397" s="832" t="s">
        <v>1416</v>
      </c>
      <c r="E397" s="832" t="s">
        <v>4118</v>
      </c>
      <c r="F397" s="832" t="s">
        <v>4220</v>
      </c>
      <c r="G397" s="832" t="s">
        <v>4221</v>
      </c>
      <c r="H397" s="849">
        <v>11</v>
      </c>
      <c r="I397" s="849">
        <v>2497</v>
      </c>
      <c r="J397" s="832">
        <v>1.375</v>
      </c>
      <c r="K397" s="832">
        <v>227</v>
      </c>
      <c r="L397" s="849">
        <v>8</v>
      </c>
      <c r="M397" s="849">
        <v>1816</v>
      </c>
      <c r="N397" s="832">
        <v>1</v>
      </c>
      <c r="O397" s="832">
        <v>227</v>
      </c>
      <c r="P397" s="849">
        <v>14</v>
      </c>
      <c r="Q397" s="849">
        <v>2310</v>
      </c>
      <c r="R397" s="837">
        <v>1.2720264317180616</v>
      </c>
      <c r="S397" s="850">
        <v>165</v>
      </c>
    </row>
    <row r="398" spans="1:19" ht="14.4" customHeight="1" x14ac:dyDescent="0.3">
      <c r="A398" s="831" t="s">
        <v>4121</v>
      </c>
      <c r="B398" s="832" t="s">
        <v>4122</v>
      </c>
      <c r="C398" s="832" t="s">
        <v>595</v>
      </c>
      <c r="D398" s="832" t="s">
        <v>1416</v>
      </c>
      <c r="E398" s="832" t="s">
        <v>4118</v>
      </c>
      <c r="F398" s="832" t="s">
        <v>4222</v>
      </c>
      <c r="G398" s="832" t="s">
        <v>4223</v>
      </c>
      <c r="H398" s="849"/>
      <c r="I398" s="849"/>
      <c r="J398" s="832"/>
      <c r="K398" s="832"/>
      <c r="L398" s="849">
        <v>1</v>
      </c>
      <c r="M398" s="849">
        <v>892</v>
      </c>
      <c r="N398" s="832">
        <v>1</v>
      </c>
      <c r="O398" s="832">
        <v>892</v>
      </c>
      <c r="P398" s="849"/>
      <c r="Q398" s="849"/>
      <c r="R398" s="837"/>
      <c r="S398" s="850"/>
    </row>
    <row r="399" spans="1:19" ht="14.4" customHeight="1" x14ac:dyDescent="0.3">
      <c r="A399" s="831" t="s">
        <v>4121</v>
      </c>
      <c r="B399" s="832" t="s">
        <v>4122</v>
      </c>
      <c r="C399" s="832" t="s">
        <v>595</v>
      </c>
      <c r="D399" s="832" t="s">
        <v>1416</v>
      </c>
      <c r="E399" s="832" t="s">
        <v>4118</v>
      </c>
      <c r="F399" s="832" t="s">
        <v>4230</v>
      </c>
      <c r="G399" s="832" t="s">
        <v>4231</v>
      </c>
      <c r="H399" s="849">
        <v>1</v>
      </c>
      <c r="I399" s="849">
        <v>120</v>
      </c>
      <c r="J399" s="832"/>
      <c r="K399" s="832">
        <v>120</v>
      </c>
      <c r="L399" s="849"/>
      <c r="M399" s="849"/>
      <c r="N399" s="832"/>
      <c r="O399" s="832"/>
      <c r="P399" s="849">
        <v>1</v>
      </c>
      <c r="Q399" s="849">
        <v>121</v>
      </c>
      <c r="R399" s="837"/>
      <c r="S399" s="850">
        <v>121</v>
      </c>
    </row>
    <row r="400" spans="1:19" ht="14.4" customHeight="1" x14ac:dyDescent="0.3">
      <c r="A400" s="831" t="s">
        <v>4121</v>
      </c>
      <c r="B400" s="832" t="s">
        <v>4122</v>
      </c>
      <c r="C400" s="832" t="s">
        <v>595</v>
      </c>
      <c r="D400" s="832" t="s">
        <v>1416</v>
      </c>
      <c r="E400" s="832" t="s">
        <v>4118</v>
      </c>
      <c r="F400" s="832" t="s">
        <v>4238</v>
      </c>
      <c r="G400" s="832" t="s">
        <v>4239</v>
      </c>
      <c r="H400" s="849">
        <v>1</v>
      </c>
      <c r="I400" s="849">
        <v>179</v>
      </c>
      <c r="J400" s="832"/>
      <c r="K400" s="832">
        <v>179</v>
      </c>
      <c r="L400" s="849"/>
      <c r="M400" s="849"/>
      <c r="N400" s="832"/>
      <c r="O400" s="832"/>
      <c r="P400" s="849"/>
      <c r="Q400" s="849"/>
      <c r="R400" s="837"/>
      <c r="S400" s="850"/>
    </row>
    <row r="401" spans="1:19" ht="14.4" customHeight="1" x14ac:dyDescent="0.3">
      <c r="A401" s="831" t="s">
        <v>4121</v>
      </c>
      <c r="B401" s="832" t="s">
        <v>4122</v>
      </c>
      <c r="C401" s="832" t="s">
        <v>595</v>
      </c>
      <c r="D401" s="832" t="s">
        <v>1414</v>
      </c>
      <c r="E401" s="832" t="s">
        <v>4123</v>
      </c>
      <c r="F401" s="832" t="s">
        <v>4124</v>
      </c>
      <c r="G401" s="832" t="s">
        <v>4125</v>
      </c>
      <c r="H401" s="849"/>
      <c r="I401" s="849"/>
      <c r="J401" s="832"/>
      <c r="K401" s="832"/>
      <c r="L401" s="849"/>
      <c r="M401" s="849"/>
      <c r="N401" s="832"/>
      <c r="O401" s="832"/>
      <c r="P401" s="849">
        <v>0.89999999999999991</v>
      </c>
      <c r="Q401" s="849">
        <v>62.730000000000004</v>
      </c>
      <c r="R401" s="837"/>
      <c r="S401" s="850">
        <v>69.700000000000017</v>
      </c>
    </row>
    <row r="402" spans="1:19" ht="14.4" customHeight="1" x14ac:dyDescent="0.3">
      <c r="A402" s="831" t="s">
        <v>4121</v>
      </c>
      <c r="B402" s="832" t="s">
        <v>4122</v>
      </c>
      <c r="C402" s="832" t="s">
        <v>595</v>
      </c>
      <c r="D402" s="832" t="s">
        <v>1414</v>
      </c>
      <c r="E402" s="832" t="s">
        <v>4118</v>
      </c>
      <c r="F402" s="832" t="s">
        <v>4134</v>
      </c>
      <c r="G402" s="832" t="s">
        <v>4135</v>
      </c>
      <c r="H402" s="849"/>
      <c r="I402" s="849"/>
      <c r="J402" s="832"/>
      <c r="K402" s="832"/>
      <c r="L402" s="849"/>
      <c r="M402" s="849"/>
      <c r="N402" s="832"/>
      <c r="O402" s="832"/>
      <c r="P402" s="849">
        <v>1</v>
      </c>
      <c r="Q402" s="849">
        <v>106</v>
      </c>
      <c r="R402" s="837"/>
      <c r="S402" s="850">
        <v>106</v>
      </c>
    </row>
    <row r="403" spans="1:19" ht="14.4" customHeight="1" x14ac:dyDescent="0.3">
      <c r="A403" s="831" t="s">
        <v>4121</v>
      </c>
      <c r="B403" s="832" t="s">
        <v>4122</v>
      </c>
      <c r="C403" s="832" t="s">
        <v>595</v>
      </c>
      <c r="D403" s="832" t="s">
        <v>1414</v>
      </c>
      <c r="E403" s="832" t="s">
        <v>4118</v>
      </c>
      <c r="F403" s="832" t="s">
        <v>4136</v>
      </c>
      <c r="G403" s="832" t="s">
        <v>4137</v>
      </c>
      <c r="H403" s="849"/>
      <c r="I403" s="849"/>
      <c r="J403" s="832"/>
      <c r="K403" s="832"/>
      <c r="L403" s="849"/>
      <c r="M403" s="849"/>
      <c r="N403" s="832"/>
      <c r="O403" s="832"/>
      <c r="P403" s="849">
        <v>1</v>
      </c>
      <c r="Q403" s="849">
        <v>37</v>
      </c>
      <c r="R403" s="837"/>
      <c r="S403" s="850">
        <v>37</v>
      </c>
    </row>
    <row r="404" spans="1:19" ht="14.4" customHeight="1" x14ac:dyDescent="0.3">
      <c r="A404" s="831" t="s">
        <v>4121</v>
      </c>
      <c r="B404" s="832" t="s">
        <v>4122</v>
      </c>
      <c r="C404" s="832" t="s">
        <v>595</v>
      </c>
      <c r="D404" s="832" t="s">
        <v>1414</v>
      </c>
      <c r="E404" s="832" t="s">
        <v>4118</v>
      </c>
      <c r="F404" s="832" t="s">
        <v>4142</v>
      </c>
      <c r="G404" s="832" t="s">
        <v>4143</v>
      </c>
      <c r="H404" s="849"/>
      <c r="I404" s="849"/>
      <c r="J404" s="832"/>
      <c r="K404" s="832"/>
      <c r="L404" s="849"/>
      <c r="M404" s="849"/>
      <c r="N404" s="832"/>
      <c r="O404" s="832"/>
      <c r="P404" s="849">
        <v>4</v>
      </c>
      <c r="Q404" s="849">
        <v>964</v>
      </c>
      <c r="R404" s="837"/>
      <c r="S404" s="850">
        <v>241</v>
      </c>
    </row>
    <row r="405" spans="1:19" ht="14.4" customHeight="1" x14ac:dyDescent="0.3">
      <c r="A405" s="831" t="s">
        <v>4121</v>
      </c>
      <c r="B405" s="832" t="s">
        <v>4122</v>
      </c>
      <c r="C405" s="832" t="s">
        <v>595</v>
      </c>
      <c r="D405" s="832" t="s">
        <v>1414</v>
      </c>
      <c r="E405" s="832" t="s">
        <v>4118</v>
      </c>
      <c r="F405" s="832" t="s">
        <v>4148</v>
      </c>
      <c r="G405" s="832" t="s">
        <v>4149</v>
      </c>
      <c r="H405" s="849"/>
      <c r="I405" s="849"/>
      <c r="J405" s="832"/>
      <c r="K405" s="832"/>
      <c r="L405" s="849"/>
      <c r="M405" s="849"/>
      <c r="N405" s="832"/>
      <c r="O405" s="832"/>
      <c r="P405" s="849">
        <v>33</v>
      </c>
      <c r="Q405" s="849">
        <v>3003</v>
      </c>
      <c r="R405" s="837"/>
      <c r="S405" s="850">
        <v>91</v>
      </c>
    </row>
    <row r="406" spans="1:19" ht="14.4" customHeight="1" x14ac:dyDescent="0.3">
      <c r="A406" s="831" t="s">
        <v>4121</v>
      </c>
      <c r="B406" s="832" t="s">
        <v>4122</v>
      </c>
      <c r="C406" s="832" t="s">
        <v>595</v>
      </c>
      <c r="D406" s="832" t="s">
        <v>1414</v>
      </c>
      <c r="E406" s="832" t="s">
        <v>4118</v>
      </c>
      <c r="F406" s="832" t="s">
        <v>4150</v>
      </c>
      <c r="G406" s="832" t="s">
        <v>4151</v>
      </c>
      <c r="H406" s="849"/>
      <c r="I406" s="849"/>
      <c r="J406" s="832"/>
      <c r="K406" s="832"/>
      <c r="L406" s="849"/>
      <c r="M406" s="849"/>
      <c r="N406" s="832"/>
      <c r="O406" s="832"/>
      <c r="P406" s="849">
        <v>2</v>
      </c>
      <c r="Q406" s="849">
        <v>162</v>
      </c>
      <c r="R406" s="837"/>
      <c r="S406" s="850">
        <v>81</v>
      </c>
    </row>
    <row r="407" spans="1:19" ht="14.4" customHeight="1" x14ac:dyDescent="0.3">
      <c r="A407" s="831" t="s">
        <v>4121</v>
      </c>
      <c r="B407" s="832" t="s">
        <v>4122</v>
      </c>
      <c r="C407" s="832" t="s">
        <v>595</v>
      </c>
      <c r="D407" s="832" t="s">
        <v>1414</v>
      </c>
      <c r="E407" s="832" t="s">
        <v>4118</v>
      </c>
      <c r="F407" s="832" t="s">
        <v>4152</v>
      </c>
      <c r="G407" s="832" t="s">
        <v>4153</v>
      </c>
      <c r="H407" s="849"/>
      <c r="I407" s="849"/>
      <c r="J407" s="832"/>
      <c r="K407" s="832"/>
      <c r="L407" s="849"/>
      <c r="M407" s="849"/>
      <c r="N407" s="832"/>
      <c r="O407" s="832"/>
      <c r="P407" s="849">
        <v>252</v>
      </c>
      <c r="Q407" s="849">
        <v>32004</v>
      </c>
      <c r="R407" s="837"/>
      <c r="S407" s="850">
        <v>127</v>
      </c>
    </row>
    <row r="408" spans="1:19" ht="14.4" customHeight="1" x14ac:dyDescent="0.3">
      <c r="A408" s="831" t="s">
        <v>4121</v>
      </c>
      <c r="B408" s="832" t="s">
        <v>4122</v>
      </c>
      <c r="C408" s="832" t="s">
        <v>595</v>
      </c>
      <c r="D408" s="832" t="s">
        <v>1414</v>
      </c>
      <c r="E408" s="832" t="s">
        <v>4118</v>
      </c>
      <c r="F408" s="832" t="s">
        <v>4166</v>
      </c>
      <c r="G408" s="832" t="s">
        <v>4167</v>
      </c>
      <c r="H408" s="849"/>
      <c r="I408" s="849"/>
      <c r="J408" s="832"/>
      <c r="K408" s="832"/>
      <c r="L408" s="849"/>
      <c r="M408" s="849"/>
      <c r="N408" s="832"/>
      <c r="O408" s="832"/>
      <c r="P408" s="849">
        <v>3</v>
      </c>
      <c r="Q408" s="849">
        <v>3939</v>
      </c>
      <c r="R408" s="837"/>
      <c r="S408" s="850">
        <v>1313</v>
      </c>
    </row>
    <row r="409" spans="1:19" ht="14.4" customHeight="1" x14ac:dyDescent="0.3">
      <c r="A409" s="831" t="s">
        <v>4121</v>
      </c>
      <c r="B409" s="832" t="s">
        <v>4122</v>
      </c>
      <c r="C409" s="832" t="s">
        <v>595</v>
      </c>
      <c r="D409" s="832" t="s">
        <v>1414</v>
      </c>
      <c r="E409" s="832" t="s">
        <v>4118</v>
      </c>
      <c r="F409" s="832" t="s">
        <v>4172</v>
      </c>
      <c r="G409" s="832" t="s">
        <v>4173</v>
      </c>
      <c r="H409" s="849"/>
      <c r="I409" s="849"/>
      <c r="J409" s="832"/>
      <c r="K409" s="832"/>
      <c r="L409" s="849"/>
      <c r="M409" s="849"/>
      <c r="N409" s="832"/>
      <c r="O409" s="832"/>
      <c r="P409" s="849">
        <v>1</v>
      </c>
      <c r="Q409" s="849">
        <v>164</v>
      </c>
      <c r="R409" s="837"/>
      <c r="S409" s="850">
        <v>164</v>
      </c>
    </row>
    <row r="410" spans="1:19" ht="14.4" customHeight="1" x14ac:dyDescent="0.3">
      <c r="A410" s="831" t="s">
        <v>4121</v>
      </c>
      <c r="B410" s="832" t="s">
        <v>4122</v>
      </c>
      <c r="C410" s="832" t="s">
        <v>595</v>
      </c>
      <c r="D410" s="832" t="s">
        <v>1414</v>
      </c>
      <c r="E410" s="832" t="s">
        <v>4118</v>
      </c>
      <c r="F410" s="832" t="s">
        <v>4174</v>
      </c>
      <c r="G410" s="832" t="s">
        <v>4175</v>
      </c>
      <c r="H410" s="849"/>
      <c r="I410" s="849"/>
      <c r="J410" s="832"/>
      <c r="K410" s="832"/>
      <c r="L410" s="849"/>
      <c r="M410" s="849"/>
      <c r="N410" s="832"/>
      <c r="O410" s="832"/>
      <c r="P410" s="849">
        <v>209</v>
      </c>
      <c r="Q410" s="849">
        <v>6966.65</v>
      </c>
      <c r="R410" s="837"/>
      <c r="S410" s="850">
        <v>33.333253588516747</v>
      </c>
    </row>
    <row r="411" spans="1:19" ht="14.4" customHeight="1" x14ac:dyDescent="0.3">
      <c r="A411" s="831" t="s">
        <v>4121</v>
      </c>
      <c r="B411" s="832" t="s">
        <v>4122</v>
      </c>
      <c r="C411" s="832" t="s">
        <v>595</v>
      </c>
      <c r="D411" s="832" t="s">
        <v>1414</v>
      </c>
      <c r="E411" s="832" t="s">
        <v>4118</v>
      </c>
      <c r="F411" s="832" t="s">
        <v>4180</v>
      </c>
      <c r="G411" s="832" t="s">
        <v>4181</v>
      </c>
      <c r="H411" s="849"/>
      <c r="I411" s="849"/>
      <c r="J411" s="832"/>
      <c r="K411" s="832"/>
      <c r="L411" s="849"/>
      <c r="M411" s="849"/>
      <c r="N411" s="832"/>
      <c r="O411" s="832"/>
      <c r="P411" s="849">
        <v>3</v>
      </c>
      <c r="Q411" s="849">
        <v>258</v>
      </c>
      <c r="R411" s="837"/>
      <c r="S411" s="850">
        <v>86</v>
      </c>
    </row>
    <row r="412" spans="1:19" ht="14.4" customHeight="1" x14ac:dyDescent="0.3">
      <c r="A412" s="831" t="s">
        <v>4121</v>
      </c>
      <c r="B412" s="832" t="s">
        <v>4122</v>
      </c>
      <c r="C412" s="832" t="s">
        <v>595</v>
      </c>
      <c r="D412" s="832" t="s">
        <v>1414</v>
      </c>
      <c r="E412" s="832" t="s">
        <v>4118</v>
      </c>
      <c r="F412" s="832" t="s">
        <v>4182</v>
      </c>
      <c r="G412" s="832" t="s">
        <v>4183</v>
      </c>
      <c r="H412" s="849"/>
      <c r="I412" s="849"/>
      <c r="J412" s="832"/>
      <c r="K412" s="832"/>
      <c r="L412" s="849"/>
      <c r="M412" s="849"/>
      <c r="N412" s="832"/>
      <c r="O412" s="832"/>
      <c r="P412" s="849">
        <v>3</v>
      </c>
      <c r="Q412" s="849">
        <v>96</v>
      </c>
      <c r="R412" s="837"/>
      <c r="S412" s="850">
        <v>32</v>
      </c>
    </row>
    <row r="413" spans="1:19" ht="14.4" customHeight="1" x14ac:dyDescent="0.3">
      <c r="A413" s="831" t="s">
        <v>4121</v>
      </c>
      <c r="B413" s="832" t="s">
        <v>4122</v>
      </c>
      <c r="C413" s="832" t="s">
        <v>595</v>
      </c>
      <c r="D413" s="832" t="s">
        <v>1414</v>
      </c>
      <c r="E413" s="832" t="s">
        <v>4118</v>
      </c>
      <c r="F413" s="832" t="s">
        <v>4119</v>
      </c>
      <c r="G413" s="832" t="s">
        <v>4120</v>
      </c>
      <c r="H413" s="849"/>
      <c r="I413" s="849"/>
      <c r="J413" s="832"/>
      <c r="K413" s="832"/>
      <c r="L413" s="849"/>
      <c r="M413" s="849"/>
      <c r="N413" s="832"/>
      <c r="O413" s="832"/>
      <c r="P413" s="849">
        <v>3</v>
      </c>
      <c r="Q413" s="849">
        <v>756</v>
      </c>
      <c r="R413" s="837"/>
      <c r="S413" s="850">
        <v>252</v>
      </c>
    </row>
    <row r="414" spans="1:19" ht="14.4" customHeight="1" x14ac:dyDescent="0.3">
      <c r="A414" s="831" t="s">
        <v>4121</v>
      </c>
      <c r="B414" s="832" t="s">
        <v>4122</v>
      </c>
      <c r="C414" s="832" t="s">
        <v>595</v>
      </c>
      <c r="D414" s="832" t="s">
        <v>1414</v>
      </c>
      <c r="E414" s="832" t="s">
        <v>4118</v>
      </c>
      <c r="F414" s="832" t="s">
        <v>4210</v>
      </c>
      <c r="G414" s="832" t="s">
        <v>4211</v>
      </c>
      <c r="H414" s="849"/>
      <c r="I414" s="849"/>
      <c r="J414" s="832"/>
      <c r="K414" s="832"/>
      <c r="L414" s="849"/>
      <c r="M414" s="849"/>
      <c r="N414" s="832"/>
      <c r="O414" s="832"/>
      <c r="P414" s="849">
        <v>27</v>
      </c>
      <c r="Q414" s="849">
        <v>3915</v>
      </c>
      <c r="R414" s="837"/>
      <c r="S414" s="850">
        <v>145</v>
      </c>
    </row>
    <row r="415" spans="1:19" ht="14.4" customHeight="1" x14ac:dyDescent="0.3">
      <c r="A415" s="831" t="s">
        <v>4121</v>
      </c>
      <c r="B415" s="832" t="s">
        <v>4122</v>
      </c>
      <c r="C415" s="832" t="s">
        <v>595</v>
      </c>
      <c r="D415" s="832" t="s">
        <v>1414</v>
      </c>
      <c r="E415" s="832" t="s">
        <v>4118</v>
      </c>
      <c r="F415" s="832" t="s">
        <v>4226</v>
      </c>
      <c r="G415" s="832" t="s">
        <v>4227</v>
      </c>
      <c r="H415" s="849"/>
      <c r="I415" s="849"/>
      <c r="J415" s="832"/>
      <c r="K415" s="832"/>
      <c r="L415" s="849"/>
      <c r="M415" s="849"/>
      <c r="N415" s="832"/>
      <c r="O415" s="832"/>
      <c r="P415" s="849">
        <v>1</v>
      </c>
      <c r="Q415" s="849">
        <v>500</v>
      </c>
      <c r="R415" s="837"/>
      <c r="S415" s="850">
        <v>500</v>
      </c>
    </row>
    <row r="416" spans="1:19" ht="14.4" customHeight="1" x14ac:dyDescent="0.3">
      <c r="A416" s="831" t="s">
        <v>4121</v>
      </c>
      <c r="B416" s="832" t="s">
        <v>4122</v>
      </c>
      <c r="C416" s="832" t="s">
        <v>595</v>
      </c>
      <c r="D416" s="832" t="s">
        <v>1409</v>
      </c>
      <c r="E416" s="832" t="s">
        <v>4118</v>
      </c>
      <c r="F416" s="832" t="s">
        <v>4132</v>
      </c>
      <c r="G416" s="832" t="s">
        <v>4133</v>
      </c>
      <c r="H416" s="849"/>
      <c r="I416" s="849"/>
      <c r="J416" s="832"/>
      <c r="K416" s="832"/>
      <c r="L416" s="849"/>
      <c r="M416" s="849"/>
      <c r="N416" s="832"/>
      <c r="O416" s="832"/>
      <c r="P416" s="849">
        <v>1</v>
      </c>
      <c r="Q416" s="849">
        <v>83</v>
      </c>
      <c r="R416" s="837"/>
      <c r="S416" s="850">
        <v>83</v>
      </c>
    </row>
    <row r="417" spans="1:19" ht="14.4" customHeight="1" x14ac:dyDescent="0.3">
      <c r="A417" s="831" t="s">
        <v>4121</v>
      </c>
      <c r="B417" s="832" t="s">
        <v>4122</v>
      </c>
      <c r="C417" s="832" t="s">
        <v>595</v>
      </c>
      <c r="D417" s="832" t="s">
        <v>1409</v>
      </c>
      <c r="E417" s="832" t="s">
        <v>4118</v>
      </c>
      <c r="F417" s="832" t="s">
        <v>4134</v>
      </c>
      <c r="G417" s="832" t="s">
        <v>4135</v>
      </c>
      <c r="H417" s="849"/>
      <c r="I417" s="849"/>
      <c r="J417" s="832"/>
      <c r="K417" s="832"/>
      <c r="L417" s="849"/>
      <c r="M417" s="849"/>
      <c r="N417" s="832"/>
      <c r="O417" s="832"/>
      <c r="P417" s="849">
        <v>1</v>
      </c>
      <c r="Q417" s="849">
        <v>106</v>
      </c>
      <c r="R417" s="837"/>
      <c r="S417" s="850">
        <v>106</v>
      </c>
    </row>
    <row r="418" spans="1:19" ht="14.4" customHeight="1" x14ac:dyDescent="0.3">
      <c r="A418" s="831" t="s">
        <v>4121</v>
      </c>
      <c r="B418" s="832" t="s">
        <v>4122</v>
      </c>
      <c r="C418" s="832" t="s">
        <v>595</v>
      </c>
      <c r="D418" s="832" t="s">
        <v>1409</v>
      </c>
      <c r="E418" s="832" t="s">
        <v>4118</v>
      </c>
      <c r="F418" s="832" t="s">
        <v>4142</v>
      </c>
      <c r="G418" s="832" t="s">
        <v>4143</v>
      </c>
      <c r="H418" s="849"/>
      <c r="I418" s="849"/>
      <c r="J418" s="832"/>
      <c r="K418" s="832"/>
      <c r="L418" s="849"/>
      <c r="M418" s="849"/>
      <c r="N418" s="832"/>
      <c r="O418" s="832"/>
      <c r="P418" s="849">
        <v>2</v>
      </c>
      <c r="Q418" s="849">
        <v>482</v>
      </c>
      <c r="R418" s="837"/>
      <c r="S418" s="850">
        <v>241</v>
      </c>
    </row>
    <row r="419" spans="1:19" ht="14.4" customHeight="1" x14ac:dyDescent="0.3">
      <c r="A419" s="831" t="s">
        <v>4121</v>
      </c>
      <c r="B419" s="832" t="s">
        <v>4122</v>
      </c>
      <c r="C419" s="832" t="s">
        <v>595</v>
      </c>
      <c r="D419" s="832" t="s">
        <v>1409</v>
      </c>
      <c r="E419" s="832" t="s">
        <v>4118</v>
      </c>
      <c r="F419" s="832" t="s">
        <v>4148</v>
      </c>
      <c r="G419" s="832" t="s">
        <v>4149</v>
      </c>
      <c r="H419" s="849"/>
      <c r="I419" s="849"/>
      <c r="J419" s="832"/>
      <c r="K419" s="832"/>
      <c r="L419" s="849"/>
      <c r="M419" s="849"/>
      <c r="N419" s="832"/>
      <c r="O419" s="832"/>
      <c r="P419" s="849">
        <v>7</v>
      </c>
      <c r="Q419" s="849">
        <v>637</v>
      </c>
      <c r="R419" s="837"/>
      <c r="S419" s="850">
        <v>91</v>
      </c>
    </row>
    <row r="420" spans="1:19" ht="14.4" customHeight="1" x14ac:dyDescent="0.3">
      <c r="A420" s="831" t="s">
        <v>4121</v>
      </c>
      <c r="B420" s="832" t="s">
        <v>4122</v>
      </c>
      <c r="C420" s="832" t="s">
        <v>595</v>
      </c>
      <c r="D420" s="832" t="s">
        <v>1409</v>
      </c>
      <c r="E420" s="832" t="s">
        <v>4118</v>
      </c>
      <c r="F420" s="832" t="s">
        <v>4150</v>
      </c>
      <c r="G420" s="832" t="s">
        <v>4151</v>
      </c>
      <c r="H420" s="849"/>
      <c r="I420" s="849"/>
      <c r="J420" s="832"/>
      <c r="K420" s="832"/>
      <c r="L420" s="849"/>
      <c r="M420" s="849"/>
      <c r="N420" s="832"/>
      <c r="O420" s="832"/>
      <c r="P420" s="849">
        <v>2</v>
      </c>
      <c r="Q420" s="849">
        <v>162</v>
      </c>
      <c r="R420" s="837"/>
      <c r="S420" s="850">
        <v>81</v>
      </c>
    </row>
    <row r="421" spans="1:19" ht="14.4" customHeight="1" x14ac:dyDescent="0.3">
      <c r="A421" s="831" t="s">
        <v>4121</v>
      </c>
      <c r="B421" s="832" t="s">
        <v>4122</v>
      </c>
      <c r="C421" s="832" t="s">
        <v>595</v>
      </c>
      <c r="D421" s="832" t="s">
        <v>1409</v>
      </c>
      <c r="E421" s="832" t="s">
        <v>4118</v>
      </c>
      <c r="F421" s="832" t="s">
        <v>4152</v>
      </c>
      <c r="G421" s="832" t="s">
        <v>4153</v>
      </c>
      <c r="H421" s="849"/>
      <c r="I421" s="849"/>
      <c r="J421" s="832"/>
      <c r="K421" s="832"/>
      <c r="L421" s="849"/>
      <c r="M421" s="849"/>
      <c r="N421" s="832"/>
      <c r="O421" s="832"/>
      <c r="P421" s="849">
        <v>104</v>
      </c>
      <c r="Q421" s="849">
        <v>13208</v>
      </c>
      <c r="R421" s="837"/>
      <c r="S421" s="850">
        <v>127</v>
      </c>
    </row>
    <row r="422" spans="1:19" ht="14.4" customHeight="1" x14ac:dyDescent="0.3">
      <c r="A422" s="831" t="s">
        <v>4121</v>
      </c>
      <c r="B422" s="832" t="s">
        <v>4122</v>
      </c>
      <c r="C422" s="832" t="s">
        <v>595</v>
      </c>
      <c r="D422" s="832" t="s">
        <v>1409</v>
      </c>
      <c r="E422" s="832" t="s">
        <v>4118</v>
      </c>
      <c r="F422" s="832" t="s">
        <v>4154</v>
      </c>
      <c r="G422" s="832" t="s">
        <v>4155</v>
      </c>
      <c r="H422" s="849"/>
      <c r="I422" s="849"/>
      <c r="J422" s="832"/>
      <c r="K422" s="832"/>
      <c r="L422" s="849"/>
      <c r="M422" s="849"/>
      <c r="N422" s="832"/>
      <c r="O422" s="832"/>
      <c r="P422" s="849">
        <v>1</v>
      </c>
      <c r="Q422" s="849">
        <v>242</v>
      </c>
      <c r="R422" s="837"/>
      <c r="S422" s="850">
        <v>242</v>
      </c>
    </row>
    <row r="423" spans="1:19" ht="14.4" customHeight="1" x14ac:dyDescent="0.3">
      <c r="A423" s="831" t="s">
        <v>4121</v>
      </c>
      <c r="B423" s="832" t="s">
        <v>4122</v>
      </c>
      <c r="C423" s="832" t="s">
        <v>595</v>
      </c>
      <c r="D423" s="832" t="s">
        <v>1409</v>
      </c>
      <c r="E423" s="832" t="s">
        <v>4118</v>
      </c>
      <c r="F423" s="832" t="s">
        <v>4174</v>
      </c>
      <c r="G423" s="832" t="s">
        <v>4175</v>
      </c>
      <c r="H423" s="849"/>
      <c r="I423" s="849"/>
      <c r="J423" s="832"/>
      <c r="K423" s="832"/>
      <c r="L423" s="849"/>
      <c r="M423" s="849"/>
      <c r="N423" s="832"/>
      <c r="O423" s="832"/>
      <c r="P423" s="849">
        <v>74</v>
      </c>
      <c r="Q423" s="849">
        <v>2466.67</v>
      </c>
      <c r="R423" s="837"/>
      <c r="S423" s="850">
        <v>33.333378378378377</v>
      </c>
    </row>
    <row r="424" spans="1:19" ht="14.4" customHeight="1" x14ac:dyDescent="0.3">
      <c r="A424" s="831" t="s">
        <v>4121</v>
      </c>
      <c r="B424" s="832" t="s">
        <v>4122</v>
      </c>
      <c r="C424" s="832" t="s">
        <v>595</v>
      </c>
      <c r="D424" s="832" t="s">
        <v>1409</v>
      </c>
      <c r="E424" s="832" t="s">
        <v>4118</v>
      </c>
      <c r="F424" s="832" t="s">
        <v>4176</v>
      </c>
      <c r="G424" s="832" t="s">
        <v>4177</v>
      </c>
      <c r="H424" s="849"/>
      <c r="I424" s="849"/>
      <c r="J424" s="832"/>
      <c r="K424" s="832"/>
      <c r="L424" s="849"/>
      <c r="M424" s="849"/>
      <c r="N424" s="832"/>
      <c r="O424" s="832"/>
      <c r="P424" s="849">
        <v>1</v>
      </c>
      <c r="Q424" s="849">
        <v>116</v>
      </c>
      <c r="R424" s="837"/>
      <c r="S424" s="850">
        <v>116</v>
      </c>
    </row>
    <row r="425" spans="1:19" ht="14.4" customHeight="1" x14ac:dyDescent="0.3">
      <c r="A425" s="831" t="s">
        <v>4121</v>
      </c>
      <c r="B425" s="832" t="s">
        <v>4122</v>
      </c>
      <c r="C425" s="832" t="s">
        <v>595</v>
      </c>
      <c r="D425" s="832" t="s">
        <v>1409</v>
      </c>
      <c r="E425" s="832" t="s">
        <v>4118</v>
      </c>
      <c r="F425" s="832" t="s">
        <v>4210</v>
      </c>
      <c r="G425" s="832" t="s">
        <v>4211</v>
      </c>
      <c r="H425" s="849"/>
      <c r="I425" s="849"/>
      <c r="J425" s="832"/>
      <c r="K425" s="832"/>
      <c r="L425" s="849"/>
      <c r="M425" s="849"/>
      <c r="N425" s="832"/>
      <c r="O425" s="832"/>
      <c r="P425" s="849">
        <v>16</v>
      </c>
      <c r="Q425" s="849">
        <v>2320</v>
      </c>
      <c r="R425" s="837"/>
      <c r="S425" s="850">
        <v>145</v>
      </c>
    </row>
    <row r="426" spans="1:19" ht="14.4" customHeight="1" thickBot="1" x14ac:dyDescent="0.35">
      <c r="A426" s="839" t="s">
        <v>4121</v>
      </c>
      <c r="B426" s="840" t="s">
        <v>4122</v>
      </c>
      <c r="C426" s="840" t="s">
        <v>595</v>
      </c>
      <c r="D426" s="840" t="s">
        <v>1409</v>
      </c>
      <c r="E426" s="840" t="s">
        <v>4118</v>
      </c>
      <c r="F426" s="840" t="s">
        <v>4220</v>
      </c>
      <c r="G426" s="840" t="s">
        <v>4221</v>
      </c>
      <c r="H426" s="851"/>
      <c r="I426" s="851"/>
      <c r="J426" s="840"/>
      <c r="K426" s="840"/>
      <c r="L426" s="851"/>
      <c r="M426" s="851"/>
      <c r="N426" s="840"/>
      <c r="O426" s="840"/>
      <c r="P426" s="851">
        <v>3</v>
      </c>
      <c r="Q426" s="851">
        <v>495</v>
      </c>
      <c r="R426" s="845"/>
      <c r="S426" s="852">
        <v>165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9075444</v>
      </c>
      <c r="C3" s="344">
        <f t="shared" ref="C3:R3" si="0">SUBTOTAL(9,C6:C1048576)</f>
        <v>71.699444796429432</v>
      </c>
      <c r="D3" s="344">
        <f t="shared" si="0"/>
        <v>9379603</v>
      </c>
      <c r="E3" s="344">
        <f t="shared" si="0"/>
        <v>20</v>
      </c>
      <c r="F3" s="344">
        <f t="shared" si="0"/>
        <v>7803328.3200000003</v>
      </c>
      <c r="G3" s="347">
        <f>IF(D3&lt;&gt;0,F3/D3,"")</f>
        <v>0.83194654613846664</v>
      </c>
      <c r="H3" s="343">
        <f t="shared" si="0"/>
        <v>5541330.1799999969</v>
      </c>
      <c r="I3" s="344">
        <f t="shared" si="0"/>
        <v>0.96410551357688568</v>
      </c>
      <c r="J3" s="344">
        <f t="shared" si="0"/>
        <v>5747638.7200000035</v>
      </c>
      <c r="K3" s="344">
        <f t="shared" si="0"/>
        <v>1</v>
      </c>
      <c r="L3" s="344">
        <f t="shared" si="0"/>
        <v>5321846.0200000014</v>
      </c>
      <c r="M3" s="345">
        <f>IF(J3&lt;&gt;0,L3/J3,"")</f>
        <v>0.92591867360793312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2017</v>
      </c>
      <c r="E5" s="867"/>
      <c r="F5" s="867">
        <v>2018</v>
      </c>
      <c r="G5" s="905" t="s">
        <v>2</v>
      </c>
      <c r="H5" s="866">
        <v>2015</v>
      </c>
      <c r="I5" s="867"/>
      <c r="J5" s="867">
        <v>2017</v>
      </c>
      <c r="K5" s="867"/>
      <c r="L5" s="867">
        <v>2018</v>
      </c>
      <c r="M5" s="905" t="s">
        <v>2</v>
      </c>
      <c r="N5" s="866">
        <v>2015</v>
      </c>
      <c r="O5" s="867"/>
      <c r="P5" s="867">
        <v>2017</v>
      </c>
      <c r="Q5" s="867"/>
      <c r="R5" s="867">
        <v>2018</v>
      </c>
      <c r="S5" s="905" t="s">
        <v>2</v>
      </c>
    </row>
    <row r="6" spans="1:19" ht="14.4" customHeight="1" x14ac:dyDescent="0.3">
      <c r="A6" s="856" t="s">
        <v>4246</v>
      </c>
      <c r="B6" s="887">
        <v>1450</v>
      </c>
      <c r="C6" s="825">
        <v>1.6590389016018308</v>
      </c>
      <c r="D6" s="887">
        <v>874</v>
      </c>
      <c r="E6" s="825">
        <v>1</v>
      </c>
      <c r="F6" s="887">
        <v>381</v>
      </c>
      <c r="G6" s="830">
        <v>0.43592677345537756</v>
      </c>
      <c r="H6" s="887"/>
      <c r="I6" s="825"/>
      <c r="J6" s="887"/>
      <c r="K6" s="825"/>
      <c r="L6" s="887"/>
      <c r="M6" s="830"/>
      <c r="N6" s="887"/>
      <c r="O6" s="825"/>
      <c r="P6" s="887"/>
      <c r="Q6" s="825"/>
      <c r="R6" s="887"/>
      <c r="S6" s="231"/>
    </row>
    <row r="7" spans="1:19" ht="14.4" customHeight="1" x14ac:dyDescent="0.3">
      <c r="A7" s="857" t="s">
        <v>4247</v>
      </c>
      <c r="B7" s="889">
        <v>378</v>
      </c>
      <c r="C7" s="832">
        <v>3</v>
      </c>
      <c r="D7" s="889">
        <v>126</v>
      </c>
      <c r="E7" s="832">
        <v>1</v>
      </c>
      <c r="F7" s="889">
        <v>379</v>
      </c>
      <c r="G7" s="837">
        <v>3.0079365079365079</v>
      </c>
      <c r="H7" s="889"/>
      <c r="I7" s="832"/>
      <c r="J7" s="889"/>
      <c r="K7" s="832"/>
      <c r="L7" s="889"/>
      <c r="M7" s="837"/>
      <c r="N7" s="889"/>
      <c r="O7" s="832"/>
      <c r="P7" s="889"/>
      <c r="Q7" s="832"/>
      <c r="R7" s="889"/>
      <c r="S7" s="838"/>
    </row>
    <row r="8" spans="1:19" ht="14.4" customHeight="1" x14ac:dyDescent="0.3">
      <c r="A8" s="857" t="s">
        <v>4248</v>
      </c>
      <c r="B8" s="889">
        <v>630</v>
      </c>
      <c r="C8" s="832">
        <v>0.51302931596091206</v>
      </c>
      <c r="D8" s="889">
        <v>1228</v>
      </c>
      <c r="E8" s="832">
        <v>1</v>
      </c>
      <c r="F8" s="889">
        <v>885</v>
      </c>
      <c r="G8" s="837">
        <v>0.72068403908794787</v>
      </c>
      <c r="H8" s="889"/>
      <c r="I8" s="832"/>
      <c r="J8" s="889"/>
      <c r="K8" s="832"/>
      <c r="L8" s="889"/>
      <c r="M8" s="837"/>
      <c r="N8" s="889"/>
      <c r="O8" s="832"/>
      <c r="P8" s="889"/>
      <c r="Q8" s="832"/>
      <c r="R8" s="889"/>
      <c r="S8" s="838"/>
    </row>
    <row r="9" spans="1:19" ht="14.4" customHeight="1" x14ac:dyDescent="0.3">
      <c r="A9" s="857" t="s">
        <v>4249</v>
      </c>
      <c r="B9" s="889">
        <v>252</v>
      </c>
      <c r="C9" s="832">
        <v>0.4</v>
      </c>
      <c r="D9" s="889">
        <v>630</v>
      </c>
      <c r="E9" s="832">
        <v>1</v>
      </c>
      <c r="F9" s="889">
        <v>1061</v>
      </c>
      <c r="G9" s="837">
        <v>1.6841269841269841</v>
      </c>
      <c r="H9" s="889"/>
      <c r="I9" s="832"/>
      <c r="J9" s="889"/>
      <c r="K9" s="832"/>
      <c r="L9" s="889"/>
      <c r="M9" s="837"/>
      <c r="N9" s="889"/>
      <c r="O9" s="832"/>
      <c r="P9" s="889"/>
      <c r="Q9" s="832"/>
      <c r="R9" s="889"/>
      <c r="S9" s="838"/>
    </row>
    <row r="10" spans="1:19" ht="14.4" customHeight="1" x14ac:dyDescent="0.3">
      <c r="A10" s="857" t="s">
        <v>4250</v>
      </c>
      <c r="B10" s="889">
        <v>126</v>
      </c>
      <c r="C10" s="832"/>
      <c r="D10" s="889"/>
      <c r="E10" s="832"/>
      <c r="F10" s="889"/>
      <c r="G10" s="837"/>
      <c r="H10" s="889"/>
      <c r="I10" s="832"/>
      <c r="J10" s="889"/>
      <c r="K10" s="832"/>
      <c r="L10" s="889"/>
      <c r="M10" s="837"/>
      <c r="N10" s="889"/>
      <c r="O10" s="832"/>
      <c r="P10" s="889"/>
      <c r="Q10" s="832"/>
      <c r="R10" s="889"/>
      <c r="S10" s="838"/>
    </row>
    <row r="11" spans="1:19" ht="14.4" customHeight="1" x14ac:dyDescent="0.3">
      <c r="A11" s="857" t="s">
        <v>4251</v>
      </c>
      <c r="B11" s="889">
        <v>1256</v>
      </c>
      <c r="C11" s="832">
        <v>4.9841269841269842</v>
      </c>
      <c r="D11" s="889">
        <v>252</v>
      </c>
      <c r="E11" s="832">
        <v>1</v>
      </c>
      <c r="F11" s="889">
        <v>381</v>
      </c>
      <c r="G11" s="837">
        <v>1.5119047619047619</v>
      </c>
      <c r="H11" s="889"/>
      <c r="I11" s="832"/>
      <c r="J11" s="889"/>
      <c r="K11" s="832"/>
      <c r="L11" s="889"/>
      <c r="M11" s="837"/>
      <c r="N11" s="889"/>
      <c r="O11" s="832"/>
      <c r="P11" s="889"/>
      <c r="Q11" s="832"/>
      <c r="R11" s="889"/>
      <c r="S11" s="838"/>
    </row>
    <row r="12" spans="1:19" ht="14.4" customHeight="1" x14ac:dyDescent="0.3">
      <c r="A12" s="857" t="s">
        <v>4252</v>
      </c>
      <c r="B12" s="889"/>
      <c r="C12" s="832"/>
      <c r="D12" s="889">
        <v>881</v>
      </c>
      <c r="E12" s="832">
        <v>1</v>
      </c>
      <c r="F12" s="889">
        <v>8837</v>
      </c>
      <c r="G12" s="837">
        <v>10.030646992054484</v>
      </c>
      <c r="H12" s="889"/>
      <c r="I12" s="832"/>
      <c r="J12" s="889"/>
      <c r="K12" s="832"/>
      <c r="L12" s="889"/>
      <c r="M12" s="837"/>
      <c r="N12" s="889"/>
      <c r="O12" s="832"/>
      <c r="P12" s="889"/>
      <c r="Q12" s="832"/>
      <c r="R12" s="889"/>
      <c r="S12" s="838"/>
    </row>
    <row r="13" spans="1:19" ht="14.4" customHeight="1" x14ac:dyDescent="0.3">
      <c r="A13" s="857" t="s">
        <v>4253</v>
      </c>
      <c r="B13" s="889"/>
      <c r="C13" s="832"/>
      <c r="D13" s="889"/>
      <c r="E13" s="832"/>
      <c r="F13" s="889">
        <v>127</v>
      </c>
      <c r="G13" s="837"/>
      <c r="H13" s="889"/>
      <c r="I13" s="832"/>
      <c r="J13" s="889"/>
      <c r="K13" s="832"/>
      <c r="L13" s="889"/>
      <c r="M13" s="837"/>
      <c r="N13" s="889"/>
      <c r="O13" s="832"/>
      <c r="P13" s="889"/>
      <c r="Q13" s="832"/>
      <c r="R13" s="889"/>
      <c r="S13" s="838"/>
    </row>
    <row r="14" spans="1:19" ht="14.4" customHeight="1" x14ac:dyDescent="0.3">
      <c r="A14" s="857" t="s">
        <v>4254</v>
      </c>
      <c r="B14" s="889">
        <v>6881</v>
      </c>
      <c r="C14" s="832">
        <v>0.73248882265275705</v>
      </c>
      <c r="D14" s="889">
        <v>9394</v>
      </c>
      <c r="E14" s="832">
        <v>1</v>
      </c>
      <c r="F14" s="889">
        <v>14662</v>
      </c>
      <c r="G14" s="837">
        <v>1.5607834788162658</v>
      </c>
      <c r="H14" s="889"/>
      <c r="I14" s="832"/>
      <c r="J14" s="889"/>
      <c r="K14" s="832"/>
      <c r="L14" s="889"/>
      <c r="M14" s="837"/>
      <c r="N14" s="889"/>
      <c r="O14" s="832"/>
      <c r="P14" s="889"/>
      <c r="Q14" s="832"/>
      <c r="R14" s="889"/>
      <c r="S14" s="838"/>
    </row>
    <row r="15" spans="1:19" ht="14.4" customHeight="1" x14ac:dyDescent="0.3">
      <c r="A15" s="857" t="s">
        <v>4255</v>
      </c>
      <c r="B15" s="889"/>
      <c r="C15" s="832"/>
      <c r="D15" s="889">
        <v>526</v>
      </c>
      <c r="E15" s="832">
        <v>1</v>
      </c>
      <c r="F15" s="889">
        <v>127</v>
      </c>
      <c r="G15" s="837">
        <v>0.2414448669201521</v>
      </c>
      <c r="H15" s="889"/>
      <c r="I15" s="832"/>
      <c r="J15" s="889"/>
      <c r="K15" s="832"/>
      <c r="L15" s="889"/>
      <c r="M15" s="837"/>
      <c r="N15" s="889"/>
      <c r="O15" s="832"/>
      <c r="P15" s="889"/>
      <c r="Q15" s="832"/>
      <c r="R15" s="889"/>
      <c r="S15" s="838"/>
    </row>
    <row r="16" spans="1:19" ht="14.4" customHeight="1" x14ac:dyDescent="0.3">
      <c r="A16" s="857" t="s">
        <v>4256</v>
      </c>
      <c r="B16" s="889"/>
      <c r="C16" s="832"/>
      <c r="D16" s="889">
        <v>251</v>
      </c>
      <c r="E16" s="832">
        <v>1</v>
      </c>
      <c r="F16" s="889">
        <v>379</v>
      </c>
      <c r="G16" s="837">
        <v>1.5099601593625498</v>
      </c>
      <c r="H16" s="889"/>
      <c r="I16" s="832"/>
      <c r="J16" s="889"/>
      <c r="K16" s="832"/>
      <c r="L16" s="889"/>
      <c r="M16" s="837"/>
      <c r="N16" s="889"/>
      <c r="O16" s="832"/>
      <c r="P16" s="889"/>
      <c r="Q16" s="832"/>
      <c r="R16" s="889"/>
      <c r="S16" s="838"/>
    </row>
    <row r="17" spans="1:19" ht="14.4" customHeight="1" x14ac:dyDescent="0.3">
      <c r="A17" s="857" t="s">
        <v>4257</v>
      </c>
      <c r="B17" s="889">
        <v>252</v>
      </c>
      <c r="C17" s="832"/>
      <c r="D17" s="889"/>
      <c r="E17" s="832"/>
      <c r="F17" s="889"/>
      <c r="G17" s="837"/>
      <c r="H17" s="889"/>
      <c r="I17" s="832"/>
      <c r="J17" s="889"/>
      <c r="K17" s="832"/>
      <c r="L17" s="889"/>
      <c r="M17" s="837"/>
      <c r="N17" s="889"/>
      <c r="O17" s="832"/>
      <c r="P17" s="889"/>
      <c r="Q17" s="832"/>
      <c r="R17" s="889"/>
      <c r="S17" s="838"/>
    </row>
    <row r="18" spans="1:19" ht="14.4" customHeight="1" x14ac:dyDescent="0.3">
      <c r="A18" s="857" t="s">
        <v>4258</v>
      </c>
      <c r="B18" s="889">
        <v>225</v>
      </c>
      <c r="C18" s="832"/>
      <c r="D18" s="889"/>
      <c r="E18" s="832"/>
      <c r="F18" s="889">
        <v>127</v>
      </c>
      <c r="G18" s="837"/>
      <c r="H18" s="889"/>
      <c r="I18" s="832"/>
      <c r="J18" s="889"/>
      <c r="K18" s="832"/>
      <c r="L18" s="889"/>
      <c r="M18" s="837"/>
      <c r="N18" s="889"/>
      <c r="O18" s="832"/>
      <c r="P18" s="889"/>
      <c r="Q18" s="832"/>
      <c r="R18" s="889"/>
      <c r="S18" s="838"/>
    </row>
    <row r="19" spans="1:19" ht="14.4" customHeight="1" x14ac:dyDescent="0.3">
      <c r="A19" s="857" t="s">
        <v>4259</v>
      </c>
      <c r="B19" s="889">
        <v>854</v>
      </c>
      <c r="C19" s="832">
        <v>0.85144566301096714</v>
      </c>
      <c r="D19" s="889">
        <v>1003</v>
      </c>
      <c r="E19" s="832">
        <v>1</v>
      </c>
      <c r="F19" s="889">
        <v>841</v>
      </c>
      <c r="G19" s="837">
        <v>0.83848454636091729</v>
      </c>
      <c r="H19" s="889"/>
      <c r="I19" s="832"/>
      <c r="J19" s="889"/>
      <c r="K19" s="832"/>
      <c r="L19" s="889"/>
      <c r="M19" s="837"/>
      <c r="N19" s="889"/>
      <c r="O19" s="832"/>
      <c r="P19" s="889"/>
      <c r="Q19" s="832"/>
      <c r="R19" s="889"/>
      <c r="S19" s="838"/>
    </row>
    <row r="20" spans="1:19" ht="14.4" customHeight="1" x14ac:dyDescent="0.3">
      <c r="A20" s="857" t="s">
        <v>4260</v>
      </c>
      <c r="B20" s="889">
        <v>997</v>
      </c>
      <c r="C20" s="832">
        <v>1.4512372634643378</v>
      </c>
      <c r="D20" s="889">
        <v>687</v>
      </c>
      <c r="E20" s="832">
        <v>1</v>
      </c>
      <c r="F20" s="889">
        <v>254</v>
      </c>
      <c r="G20" s="837">
        <v>0.36972343522561862</v>
      </c>
      <c r="H20" s="889"/>
      <c r="I20" s="832"/>
      <c r="J20" s="889"/>
      <c r="K20" s="832"/>
      <c r="L20" s="889"/>
      <c r="M20" s="837"/>
      <c r="N20" s="889"/>
      <c r="O20" s="832"/>
      <c r="P20" s="889"/>
      <c r="Q20" s="832"/>
      <c r="R20" s="889"/>
      <c r="S20" s="838"/>
    </row>
    <row r="21" spans="1:19" ht="14.4" customHeight="1" x14ac:dyDescent="0.3">
      <c r="A21" s="857" t="s">
        <v>4261</v>
      </c>
      <c r="B21" s="889">
        <v>1638</v>
      </c>
      <c r="C21" s="832">
        <v>1.0993288590604027</v>
      </c>
      <c r="D21" s="889">
        <v>1490</v>
      </c>
      <c r="E21" s="832">
        <v>1</v>
      </c>
      <c r="F21" s="889">
        <v>635</v>
      </c>
      <c r="G21" s="837">
        <v>0.4261744966442953</v>
      </c>
      <c r="H21" s="889"/>
      <c r="I21" s="832"/>
      <c r="J21" s="889"/>
      <c r="K21" s="832"/>
      <c r="L21" s="889"/>
      <c r="M21" s="837"/>
      <c r="N21" s="889"/>
      <c r="O21" s="832"/>
      <c r="P21" s="889"/>
      <c r="Q21" s="832"/>
      <c r="R21" s="889"/>
      <c r="S21" s="838"/>
    </row>
    <row r="22" spans="1:19" ht="14.4" customHeight="1" x14ac:dyDescent="0.3">
      <c r="A22" s="857" t="s">
        <v>4262</v>
      </c>
      <c r="B22" s="889"/>
      <c r="C22" s="832"/>
      <c r="D22" s="889">
        <v>502</v>
      </c>
      <c r="E22" s="832">
        <v>1</v>
      </c>
      <c r="F22" s="889">
        <v>1949.6599999999999</v>
      </c>
      <c r="G22" s="837">
        <v>3.8837848605577685</v>
      </c>
      <c r="H22" s="889"/>
      <c r="I22" s="832"/>
      <c r="J22" s="889"/>
      <c r="K22" s="832"/>
      <c r="L22" s="889"/>
      <c r="M22" s="837"/>
      <c r="N22" s="889"/>
      <c r="O22" s="832"/>
      <c r="P22" s="889"/>
      <c r="Q22" s="832"/>
      <c r="R22" s="889"/>
      <c r="S22" s="838"/>
    </row>
    <row r="23" spans="1:19" ht="14.4" customHeight="1" x14ac:dyDescent="0.3">
      <c r="A23" s="857" t="s">
        <v>4263</v>
      </c>
      <c r="B23" s="889">
        <v>754</v>
      </c>
      <c r="C23" s="832">
        <v>5.9841269841269842</v>
      </c>
      <c r="D23" s="889">
        <v>126</v>
      </c>
      <c r="E23" s="832">
        <v>1</v>
      </c>
      <c r="F23" s="889">
        <v>252</v>
      </c>
      <c r="G23" s="837">
        <v>2</v>
      </c>
      <c r="H23" s="889"/>
      <c r="I23" s="832"/>
      <c r="J23" s="889"/>
      <c r="K23" s="832"/>
      <c r="L23" s="889"/>
      <c r="M23" s="837"/>
      <c r="N23" s="889"/>
      <c r="O23" s="832"/>
      <c r="P23" s="889"/>
      <c r="Q23" s="832"/>
      <c r="R23" s="889"/>
      <c r="S23" s="838"/>
    </row>
    <row r="24" spans="1:19" ht="14.4" customHeight="1" x14ac:dyDescent="0.3">
      <c r="A24" s="857" t="s">
        <v>4264</v>
      </c>
      <c r="B24" s="889"/>
      <c r="C24" s="832"/>
      <c r="D24" s="889"/>
      <c r="E24" s="832"/>
      <c r="F24" s="889">
        <v>480</v>
      </c>
      <c r="G24" s="837"/>
      <c r="H24" s="889"/>
      <c r="I24" s="832"/>
      <c r="J24" s="889"/>
      <c r="K24" s="832"/>
      <c r="L24" s="889"/>
      <c r="M24" s="837"/>
      <c r="N24" s="889"/>
      <c r="O24" s="832"/>
      <c r="P24" s="889"/>
      <c r="Q24" s="832"/>
      <c r="R24" s="889"/>
      <c r="S24" s="838"/>
    </row>
    <row r="25" spans="1:19" ht="14.4" customHeight="1" x14ac:dyDescent="0.3">
      <c r="A25" s="857" t="s">
        <v>4265</v>
      </c>
      <c r="B25" s="889">
        <v>6435</v>
      </c>
      <c r="C25" s="832">
        <v>1.0958787465940054</v>
      </c>
      <c r="D25" s="889">
        <v>5872</v>
      </c>
      <c r="E25" s="832">
        <v>1</v>
      </c>
      <c r="F25" s="889">
        <v>5389</v>
      </c>
      <c r="G25" s="837">
        <v>0.91774523160762944</v>
      </c>
      <c r="H25" s="889"/>
      <c r="I25" s="832"/>
      <c r="J25" s="889"/>
      <c r="K25" s="832"/>
      <c r="L25" s="889"/>
      <c r="M25" s="837"/>
      <c r="N25" s="889"/>
      <c r="O25" s="832"/>
      <c r="P25" s="889"/>
      <c r="Q25" s="832"/>
      <c r="R25" s="889"/>
      <c r="S25" s="838"/>
    </row>
    <row r="26" spans="1:19" ht="14.4" customHeight="1" x14ac:dyDescent="0.3">
      <c r="A26" s="857" t="s">
        <v>4266</v>
      </c>
      <c r="B26" s="889">
        <v>6962</v>
      </c>
      <c r="C26" s="832">
        <v>0.67559437166424063</v>
      </c>
      <c r="D26" s="889">
        <v>10305</v>
      </c>
      <c r="E26" s="832">
        <v>1</v>
      </c>
      <c r="F26" s="889">
        <v>3680.33</v>
      </c>
      <c r="G26" s="837">
        <v>0.35714022319262495</v>
      </c>
      <c r="H26" s="889"/>
      <c r="I26" s="832"/>
      <c r="J26" s="889"/>
      <c r="K26" s="832"/>
      <c r="L26" s="889"/>
      <c r="M26" s="837"/>
      <c r="N26" s="889"/>
      <c r="O26" s="832"/>
      <c r="P26" s="889"/>
      <c r="Q26" s="832"/>
      <c r="R26" s="889"/>
      <c r="S26" s="838"/>
    </row>
    <row r="27" spans="1:19" ht="14.4" customHeight="1" x14ac:dyDescent="0.3">
      <c r="A27" s="857" t="s">
        <v>1379</v>
      </c>
      <c r="B27" s="889">
        <v>9040270</v>
      </c>
      <c r="C27" s="832">
        <v>0.96743459845172286</v>
      </c>
      <c r="D27" s="889">
        <v>9344580</v>
      </c>
      <c r="E27" s="832">
        <v>1</v>
      </c>
      <c r="F27" s="889">
        <v>7761866.3300000001</v>
      </c>
      <c r="G27" s="837">
        <v>0.83062762906412058</v>
      </c>
      <c r="H27" s="889">
        <v>5541330.1799999969</v>
      </c>
      <c r="I27" s="832">
        <v>0.96410551357688568</v>
      </c>
      <c r="J27" s="889">
        <v>5747638.7200000035</v>
      </c>
      <c r="K27" s="832">
        <v>1</v>
      </c>
      <c r="L27" s="889">
        <v>5321846.0200000014</v>
      </c>
      <c r="M27" s="837">
        <v>0.92591867360793312</v>
      </c>
      <c r="N27" s="889"/>
      <c r="O27" s="832"/>
      <c r="P27" s="889"/>
      <c r="Q27" s="832"/>
      <c r="R27" s="889"/>
      <c r="S27" s="838"/>
    </row>
    <row r="28" spans="1:19" ht="14.4" customHeight="1" x14ac:dyDescent="0.3">
      <c r="A28" s="857" t="s">
        <v>4267</v>
      </c>
      <c r="B28" s="889"/>
      <c r="C28" s="832"/>
      <c r="D28" s="889">
        <v>378</v>
      </c>
      <c r="E28" s="832">
        <v>1</v>
      </c>
      <c r="F28" s="889">
        <v>381</v>
      </c>
      <c r="G28" s="837">
        <v>1.0079365079365079</v>
      </c>
      <c r="H28" s="889"/>
      <c r="I28" s="832"/>
      <c r="J28" s="889"/>
      <c r="K28" s="832"/>
      <c r="L28" s="889"/>
      <c r="M28" s="837"/>
      <c r="N28" s="889"/>
      <c r="O28" s="832"/>
      <c r="P28" s="889"/>
      <c r="Q28" s="832"/>
      <c r="R28" s="889"/>
      <c r="S28" s="838"/>
    </row>
    <row r="29" spans="1:19" ht="14.4" customHeight="1" x14ac:dyDescent="0.3">
      <c r="A29" s="857" t="s">
        <v>4268</v>
      </c>
      <c r="B29" s="889"/>
      <c r="C29" s="832"/>
      <c r="D29" s="889">
        <v>372</v>
      </c>
      <c r="E29" s="832">
        <v>1</v>
      </c>
      <c r="F29" s="889">
        <v>127</v>
      </c>
      <c r="G29" s="837">
        <v>0.34139784946236557</v>
      </c>
      <c r="H29" s="889"/>
      <c r="I29" s="832"/>
      <c r="J29" s="889"/>
      <c r="K29" s="832"/>
      <c r="L29" s="889"/>
      <c r="M29" s="837"/>
      <c r="N29" s="889"/>
      <c r="O29" s="832"/>
      <c r="P29" s="889"/>
      <c r="Q29" s="832"/>
      <c r="R29" s="889"/>
      <c r="S29" s="838"/>
    </row>
    <row r="30" spans="1:19" ht="14.4" customHeight="1" thickBot="1" x14ac:dyDescent="0.35">
      <c r="A30" s="893" t="s">
        <v>4269</v>
      </c>
      <c r="B30" s="891">
        <v>6084</v>
      </c>
      <c r="C30" s="840">
        <v>48.285714285714285</v>
      </c>
      <c r="D30" s="891">
        <v>126</v>
      </c>
      <c r="E30" s="840">
        <v>1</v>
      </c>
      <c r="F30" s="891">
        <v>127</v>
      </c>
      <c r="G30" s="845">
        <v>1.0079365079365079</v>
      </c>
      <c r="H30" s="891"/>
      <c r="I30" s="840"/>
      <c r="J30" s="891"/>
      <c r="K30" s="840"/>
      <c r="L30" s="891"/>
      <c r="M30" s="845"/>
      <c r="N30" s="891"/>
      <c r="O30" s="840"/>
      <c r="P30" s="891"/>
      <c r="Q30" s="840"/>
      <c r="R30" s="891"/>
      <c r="S30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92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5395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10166.619999999999</v>
      </c>
      <c r="G3" s="208">
        <f t="shared" si="0"/>
        <v>14616774.180000002</v>
      </c>
      <c r="H3" s="208"/>
      <c r="I3" s="208"/>
      <c r="J3" s="208">
        <f t="shared" si="0"/>
        <v>11179.599999999999</v>
      </c>
      <c r="K3" s="208">
        <f t="shared" si="0"/>
        <v>15127241.719999989</v>
      </c>
      <c r="L3" s="208"/>
      <c r="M3" s="208"/>
      <c r="N3" s="208">
        <f t="shared" si="0"/>
        <v>9723.899999999996</v>
      </c>
      <c r="O3" s="208">
        <f t="shared" si="0"/>
        <v>13125174.340000005</v>
      </c>
      <c r="P3" s="79">
        <f>IF(K3=0,0,O3/K3)</f>
        <v>0.86765152451070993</v>
      </c>
      <c r="Q3" s="209">
        <f>IF(N3=0,0,O3/N3)</f>
        <v>1349.7849977889541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4270</v>
      </c>
      <c r="B6" s="825" t="s">
        <v>4122</v>
      </c>
      <c r="C6" s="825" t="s">
        <v>4118</v>
      </c>
      <c r="D6" s="825" t="s">
        <v>4152</v>
      </c>
      <c r="E6" s="825" t="s">
        <v>4153</v>
      </c>
      <c r="F6" s="225">
        <v>3</v>
      </c>
      <c r="G6" s="225">
        <v>378</v>
      </c>
      <c r="H6" s="225">
        <v>1.5</v>
      </c>
      <c r="I6" s="225">
        <v>126</v>
      </c>
      <c r="J6" s="225">
        <v>2</v>
      </c>
      <c r="K6" s="225">
        <v>252</v>
      </c>
      <c r="L6" s="225">
        <v>1</v>
      </c>
      <c r="M6" s="225">
        <v>126</v>
      </c>
      <c r="N6" s="225">
        <v>3</v>
      </c>
      <c r="O6" s="225">
        <v>381</v>
      </c>
      <c r="P6" s="830">
        <v>1.5119047619047619</v>
      </c>
      <c r="Q6" s="848">
        <v>127</v>
      </c>
    </row>
    <row r="7" spans="1:17" ht="14.4" customHeight="1" x14ac:dyDescent="0.3">
      <c r="A7" s="831" t="s">
        <v>4270</v>
      </c>
      <c r="B7" s="832" t="s">
        <v>4122</v>
      </c>
      <c r="C7" s="832" t="s">
        <v>4118</v>
      </c>
      <c r="D7" s="832" t="s">
        <v>4119</v>
      </c>
      <c r="E7" s="832" t="s">
        <v>4120</v>
      </c>
      <c r="F7" s="849">
        <v>3</v>
      </c>
      <c r="G7" s="849">
        <v>753</v>
      </c>
      <c r="H7" s="849">
        <v>1.5</v>
      </c>
      <c r="I7" s="849">
        <v>251</v>
      </c>
      <c r="J7" s="849">
        <v>2</v>
      </c>
      <c r="K7" s="849">
        <v>502</v>
      </c>
      <c r="L7" s="849">
        <v>1</v>
      </c>
      <c r="M7" s="849">
        <v>251</v>
      </c>
      <c r="N7" s="849"/>
      <c r="O7" s="849"/>
      <c r="P7" s="837"/>
      <c r="Q7" s="850"/>
    </row>
    <row r="8" spans="1:17" ht="14.4" customHeight="1" x14ac:dyDescent="0.3">
      <c r="A8" s="831" t="s">
        <v>4270</v>
      </c>
      <c r="B8" s="832" t="s">
        <v>4122</v>
      </c>
      <c r="C8" s="832" t="s">
        <v>4118</v>
      </c>
      <c r="D8" s="832" t="s">
        <v>4192</v>
      </c>
      <c r="E8" s="832" t="s">
        <v>4193</v>
      </c>
      <c r="F8" s="849"/>
      <c r="G8" s="849"/>
      <c r="H8" s="849"/>
      <c r="I8" s="849"/>
      <c r="J8" s="849">
        <v>1</v>
      </c>
      <c r="K8" s="849">
        <v>120</v>
      </c>
      <c r="L8" s="849">
        <v>1</v>
      </c>
      <c r="M8" s="849">
        <v>120</v>
      </c>
      <c r="N8" s="849"/>
      <c r="O8" s="849"/>
      <c r="P8" s="837"/>
      <c r="Q8" s="850"/>
    </row>
    <row r="9" spans="1:17" ht="14.4" customHeight="1" x14ac:dyDescent="0.3">
      <c r="A9" s="831" t="s">
        <v>4270</v>
      </c>
      <c r="B9" s="832" t="s">
        <v>4122</v>
      </c>
      <c r="C9" s="832" t="s">
        <v>4118</v>
      </c>
      <c r="D9" s="832" t="s">
        <v>4204</v>
      </c>
      <c r="E9" s="832" t="s">
        <v>4205</v>
      </c>
      <c r="F9" s="849">
        <v>1</v>
      </c>
      <c r="G9" s="849">
        <v>319</v>
      </c>
      <c r="H9" s="849"/>
      <c r="I9" s="849">
        <v>319</v>
      </c>
      <c r="J9" s="849"/>
      <c r="K9" s="849"/>
      <c r="L9" s="849"/>
      <c r="M9" s="849"/>
      <c r="N9" s="849"/>
      <c r="O9" s="849"/>
      <c r="P9" s="837"/>
      <c r="Q9" s="850"/>
    </row>
    <row r="10" spans="1:17" ht="14.4" customHeight="1" x14ac:dyDescent="0.3">
      <c r="A10" s="831" t="s">
        <v>4271</v>
      </c>
      <c r="B10" s="832" t="s">
        <v>4122</v>
      </c>
      <c r="C10" s="832" t="s">
        <v>4118</v>
      </c>
      <c r="D10" s="832" t="s">
        <v>4152</v>
      </c>
      <c r="E10" s="832" t="s">
        <v>4153</v>
      </c>
      <c r="F10" s="849">
        <v>3</v>
      </c>
      <c r="G10" s="849">
        <v>378</v>
      </c>
      <c r="H10" s="849">
        <v>3</v>
      </c>
      <c r="I10" s="849">
        <v>126</v>
      </c>
      <c r="J10" s="849">
        <v>1</v>
      </c>
      <c r="K10" s="849">
        <v>126</v>
      </c>
      <c r="L10" s="849">
        <v>1</v>
      </c>
      <c r="M10" s="849">
        <v>126</v>
      </c>
      <c r="N10" s="849">
        <v>1</v>
      </c>
      <c r="O10" s="849">
        <v>127</v>
      </c>
      <c r="P10" s="837">
        <v>1.0079365079365079</v>
      </c>
      <c r="Q10" s="850">
        <v>127</v>
      </c>
    </row>
    <row r="11" spans="1:17" ht="14.4" customHeight="1" x14ac:dyDescent="0.3">
      <c r="A11" s="831" t="s">
        <v>4271</v>
      </c>
      <c r="B11" s="832" t="s">
        <v>4122</v>
      </c>
      <c r="C11" s="832" t="s">
        <v>4118</v>
      </c>
      <c r="D11" s="832" t="s">
        <v>4119</v>
      </c>
      <c r="E11" s="832" t="s">
        <v>4120</v>
      </c>
      <c r="F11" s="849"/>
      <c r="G11" s="849"/>
      <c r="H11" s="849"/>
      <c r="I11" s="849"/>
      <c r="J11" s="849"/>
      <c r="K11" s="849"/>
      <c r="L11" s="849"/>
      <c r="M11" s="849"/>
      <c r="N11" s="849">
        <v>1</v>
      </c>
      <c r="O11" s="849">
        <v>252</v>
      </c>
      <c r="P11" s="837"/>
      <c r="Q11" s="850">
        <v>252</v>
      </c>
    </row>
    <row r="12" spans="1:17" ht="14.4" customHeight="1" x14ac:dyDescent="0.3">
      <c r="A12" s="831" t="s">
        <v>4272</v>
      </c>
      <c r="B12" s="832" t="s">
        <v>4122</v>
      </c>
      <c r="C12" s="832" t="s">
        <v>4118</v>
      </c>
      <c r="D12" s="832" t="s">
        <v>4150</v>
      </c>
      <c r="E12" s="832" t="s">
        <v>4151</v>
      </c>
      <c r="F12" s="849"/>
      <c r="G12" s="849"/>
      <c r="H12" s="849"/>
      <c r="I12" s="849"/>
      <c r="J12" s="849">
        <v>1</v>
      </c>
      <c r="K12" s="849">
        <v>97</v>
      </c>
      <c r="L12" s="849">
        <v>1</v>
      </c>
      <c r="M12" s="849">
        <v>97</v>
      </c>
      <c r="N12" s="849"/>
      <c r="O12" s="849"/>
      <c r="P12" s="837"/>
      <c r="Q12" s="850"/>
    </row>
    <row r="13" spans="1:17" ht="14.4" customHeight="1" x14ac:dyDescent="0.3">
      <c r="A13" s="831" t="s">
        <v>4272</v>
      </c>
      <c r="B13" s="832" t="s">
        <v>4122</v>
      </c>
      <c r="C13" s="832" t="s">
        <v>4118</v>
      </c>
      <c r="D13" s="832" t="s">
        <v>4152</v>
      </c>
      <c r="E13" s="832" t="s">
        <v>4153</v>
      </c>
      <c r="F13" s="849">
        <v>5</v>
      </c>
      <c r="G13" s="849">
        <v>630</v>
      </c>
      <c r="H13" s="849">
        <v>1.6666666666666667</v>
      </c>
      <c r="I13" s="849">
        <v>126</v>
      </c>
      <c r="J13" s="849">
        <v>3</v>
      </c>
      <c r="K13" s="849">
        <v>378</v>
      </c>
      <c r="L13" s="849">
        <v>1</v>
      </c>
      <c r="M13" s="849">
        <v>126</v>
      </c>
      <c r="N13" s="849">
        <v>3</v>
      </c>
      <c r="O13" s="849">
        <v>381</v>
      </c>
      <c r="P13" s="837">
        <v>1.0079365079365079</v>
      </c>
      <c r="Q13" s="850">
        <v>127</v>
      </c>
    </row>
    <row r="14" spans="1:17" ht="14.4" customHeight="1" x14ac:dyDescent="0.3">
      <c r="A14" s="831" t="s">
        <v>4272</v>
      </c>
      <c r="B14" s="832" t="s">
        <v>4122</v>
      </c>
      <c r="C14" s="832" t="s">
        <v>4118</v>
      </c>
      <c r="D14" s="832" t="s">
        <v>4119</v>
      </c>
      <c r="E14" s="832" t="s">
        <v>4120</v>
      </c>
      <c r="F14" s="849"/>
      <c r="G14" s="849"/>
      <c r="H14" s="849"/>
      <c r="I14" s="849"/>
      <c r="J14" s="849">
        <v>3</v>
      </c>
      <c r="K14" s="849">
        <v>753</v>
      </c>
      <c r="L14" s="849">
        <v>1</v>
      </c>
      <c r="M14" s="849">
        <v>251</v>
      </c>
      <c r="N14" s="849">
        <v>2</v>
      </c>
      <c r="O14" s="849">
        <v>504</v>
      </c>
      <c r="P14" s="837">
        <v>0.66932270916334657</v>
      </c>
      <c r="Q14" s="850">
        <v>252</v>
      </c>
    </row>
    <row r="15" spans="1:17" ht="14.4" customHeight="1" x14ac:dyDescent="0.3">
      <c r="A15" s="831" t="s">
        <v>4273</v>
      </c>
      <c r="B15" s="832" t="s">
        <v>4122</v>
      </c>
      <c r="C15" s="832" t="s">
        <v>4118</v>
      </c>
      <c r="D15" s="832" t="s">
        <v>4148</v>
      </c>
      <c r="E15" s="832" t="s">
        <v>4149</v>
      </c>
      <c r="F15" s="849"/>
      <c r="G15" s="849"/>
      <c r="H15" s="849"/>
      <c r="I15" s="849"/>
      <c r="J15" s="849"/>
      <c r="K15" s="849"/>
      <c r="L15" s="849"/>
      <c r="M15" s="849"/>
      <c r="N15" s="849">
        <v>1</v>
      </c>
      <c r="O15" s="849">
        <v>91</v>
      </c>
      <c r="P15" s="837"/>
      <c r="Q15" s="850">
        <v>91</v>
      </c>
    </row>
    <row r="16" spans="1:17" ht="14.4" customHeight="1" x14ac:dyDescent="0.3">
      <c r="A16" s="831" t="s">
        <v>4273</v>
      </c>
      <c r="B16" s="832" t="s">
        <v>4122</v>
      </c>
      <c r="C16" s="832" t="s">
        <v>4118</v>
      </c>
      <c r="D16" s="832" t="s">
        <v>4150</v>
      </c>
      <c r="E16" s="832" t="s">
        <v>4151</v>
      </c>
      <c r="F16" s="849"/>
      <c r="G16" s="849"/>
      <c r="H16" s="849"/>
      <c r="I16" s="849"/>
      <c r="J16" s="849"/>
      <c r="K16" s="849"/>
      <c r="L16" s="849"/>
      <c r="M16" s="849"/>
      <c r="N16" s="849">
        <v>1</v>
      </c>
      <c r="O16" s="849">
        <v>81</v>
      </c>
      <c r="P16" s="837"/>
      <c r="Q16" s="850">
        <v>81</v>
      </c>
    </row>
    <row r="17" spans="1:17" ht="14.4" customHeight="1" x14ac:dyDescent="0.3">
      <c r="A17" s="831" t="s">
        <v>4273</v>
      </c>
      <c r="B17" s="832" t="s">
        <v>4122</v>
      </c>
      <c r="C17" s="832" t="s">
        <v>4118</v>
      </c>
      <c r="D17" s="832" t="s">
        <v>4152</v>
      </c>
      <c r="E17" s="832" t="s">
        <v>4153</v>
      </c>
      <c r="F17" s="849">
        <v>2</v>
      </c>
      <c r="G17" s="849">
        <v>252</v>
      </c>
      <c r="H17" s="849">
        <v>0.4</v>
      </c>
      <c r="I17" s="849">
        <v>126</v>
      </c>
      <c r="J17" s="849">
        <v>5</v>
      </c>
      <c r="K17" s="849">
        <v>630</v>
      </c>
      <c r="L17" s="849">
        <v>1</v>
      </c>
      <c r="M17" s="849">
        <v>126</v>
      </c>
      <c r="N17" s="849">
        <v>7</v>
      </c>
      <c r="O17" s="849">
        <v>889</v>
      </c>
      <c r="P17" s="837">
        <v>1.4111111111111112</v>
      </c>
      <c r="Q17" s="850">
        <v>127</v>
      </c>
    </row>
    <row r="18" spans="1:17" ht="14.4" customHeight="1" x14ac:dyDescent="0.3">
      <c r="A18" s="831" t="s">
        <v>4274</v>
      </c>
      <c r="B18" s="832" t="s">
        <v>4122</v>
      </c>
      <c r="C18" s="832" t="s">
        <v>4118</v>
      </c>
      <c r="D18" s="832" t="s">
        <v>4152</v>
      </c>
      <c r="E18" s="832" t="s">
        <v>4153</v>
      </c>
      <c r="F18" s="849">
        <v>1</v>
      </c>
      <c r="G18" s="849">
        <v>126</v>
      </c>
      <c r="H18" s="849"/>
      <c r="I18" s="849">
        <v>126</v>
      </c>
      <c r="J18" s="849"/>
      <c r="K18" s="849"/>
      <c r="L18" s="849"/>
      <c r="M18" s="849"/>
      <c r="N18" s="849"/>
      <c r="O18" s="849"/>
      <c r="P18" s="837"/>
      <c r="Q18" s="850"/>
    </row>
    <row r="19" spans="1:17" ht="14.4" customHeight="1" x14ac:dyDescent="0.3">
      <c r="A19" s="831" t="s">
        <v>4121</v>
      </c>
      <c r="B19" s="832" t="s">
        <v>4122</v>
      </c>
      <c r="C19" s="832" t="s">
        <v>4118</v>
      </c>
      <c r="D19" s="832" t="s">
        <v>4152</v>
      </c>
      <c r="E19" s="832" t="s">
        <v>4153</v>
      </c>
      <c r="F19" s="849">
        <v>2</v>
      </c>
      <c r="G19" s="849">
        <v>252</v>
      </c>
      <c r="H19" s="849">
        <v>1</v>
      </c>
      <c r="I19" s="849">
        <v>126</v>
      </c>
      <c r="J19" s="849">
        <v>2</v>
      </c>
      <c r="K19" s="849">
        <v>252</v>
      </c>
      <c r="L19" s="849">
        <v>1</v>
      </c>
      <c r="M19" s="849">
        <v>126</v>
      </c>
      <c r="N19" s="849">
        <v>3</v>
      </c>
      <c r="O19" s="849">
        <v>381</v>
      </c>
      <c r="P19" s="837">
        <v>1.5119047619047619</v>
      </c>
      <c r="Q19" s="850">
        <v>127</v>
      </c>
    </row>
    <row r="20" spans="1:17" ht="14.4" customHeight="1" x14ac:dyDescent="0.3">
      <c r="A20" s="831" t="s">
        <v>4121</v>
      </c>
      <c r="B20" s="832" t="s">
        <v>4122</v>
      </c>
      <c r="C20" s="832" t="s">
        <v>4118</v>
      </c>
      <c r="D20" s="832" t="s">
        <v>4119</v>
      </c>
      <c r="E20" s="832" t="s">
        <v>4120</v>
      </c>
      <c r="F20" s="849">
        <v>4</v>
      </c>
      <c r="G20" s="849">
        <v>1004</v>
      </c>
      <c r="H20" s="849"/>
      <c r="I20" s="849">
        <v>251</v>
      </c>
      <c r="J20" s="849"/>
      <c r="K20" s="849"/>
      <c r="L20" s="849"/>
      <c r="M20" s="849"/>
      <c r="N20" s="849"/>
      <c r="O20" s="849"/>
      <c r="P20" s="837"/>
      <c r="Q20" s="850"/>
    </row>
    <row r="21" spans="1:17" ht="14.4" customHeight="1" x14ac:dyDescent="0.3">
      <c r="A21" s="831" t="s">
        <v>4275</v>
      </c>
      <c r="B21" s="832" t="s">
        <v>4122</v>
      </c>
      <c r="C21" s="832" t="s">
        <v>4118</v>
      </c>
      <c r="D21" s="832" t="s">
        <v>4152</v>
      </c>
      <c r="E21" s="832" t="s">
        <v>4153</v>
      </c>
      <c r="F21" s="849"/>
      <c r="G21" s="849"/>
      <c r="H21" s="849"/>
      <c r="I21" s="849"/>
      <c r="J21" s="849">
        <v>5</v>
      </c>
      <c r="K21" s="849">
        <v>630</v>
      </c>
      <c r="L21" s="849">
        <v>1</v>
      </c>
      <c r="M21" s="849">
        <v>126</v>
      </c>
      <c r="N21" s="849">
        <v>4</v>
      </c>
      <c r="O21" s="849">
        <v>508</v>
      </c>
      <c r="P21" s="837">
        <v>0.80634920634920637</v>
      </c>
      <c r="Q21" s="850">
        <v>127</v>
      </c>
    </row>
    <row r="22" spans="1:17" ht="14.4" customHeight="1" x14ac:dyDescent="0.3">
      <c r="A22" s="831" t="s">
        <v>4275</v>
      </c>
      <c r="B22" s="832" t="s">
        <v>4122</v>
      </c>
      <c r="C22" s="832" t="s">
        <v>4118</v>
      </c>
      <c r="D22" s="832" t="s">
        <v>4119</v>
      </c>
      <c r="E22" s="832" t="s">
        <v>4120</v>
      </c>
      <c r="F22" s="849"/>
      <c r="G22" s="849"/>
      <c r="H22" s="849"/>
      <c r="I22" s="849"/>
      <c r="J22" s="849">
        <v>1</v>
      </c>
      <c r="K22" s="849">
        <v>251</v>
      </c>
      <c r="L22" s="849">
        <v>1</v>
      </c>
      <c r="M22" s="849">
        <v>251</v>
      </c>
      <c r="N22" s="849"/>
      <c r="O22" s="849"/>
      <c r="P22" s="837"/>
      <c r="Q22" s="850"/>
    </row>
    <row r="23" spans="1:17" ht="14.4" customHeight="1" x14ac:dyDescent="0.3">
      <c r="A23" s="831" t="s">
        <v>4275</v>
      </c>
      <c r="B23" s="832" t="s">
        <v>4117</v>
      </c>
      <c r="C23" s="832" t="s">
        <v>4118</v>
      </c>
      <c r="D23" s="832" t="s">
        <v>4276</v>
      </c>
      <c r="E23" s="832" t="s">
        <v>4277</v>
      </c>
      <c r="F23" s="849"/>
      <c r="G23" s="849"/>
      <c r="H23" s="849"/>
      <c r="I23" s="849"/>
      <c r="J23" s="849"/>
      <c r="K23" s="849"/>
      <c r="L23" s="849"/>
      <c r="M23" s="849"/>
      <c r="N23" s="849">
        <v>1</v>
      </c>
      <c r="O23" s="849">
        <v>8329</v>
      </c>
      <c r="P23" s="837"/>
      <c r="Q23" s="850">
        <v>8329</v>
      </c>
    </row>
    <row r="24" spans="1:17" ht="14.4" customHeight="1" x14ac:dyDescent="0.3">
      <c r="A24" s="831" t="s">
        <v>4278</v>
      </c>
      <c r="B24" s="832" t="s">
        <v>4122</v>
      </c>
      <c r="C24" s="832" t="s">
        <v>4118</v>
      </c>
      <c r="D24" s="832" t="s">
        <v>4152</v>
      </c>
      <c r="E24" s="832" t="s">
        <v>4153</v>
      </c>
      <c r="F24" s="849"/>
      <c r="G24" s="849"/>
      <c r="H24" s="849"/>
      <c r="I24" s="849"/>
      <c r="J24" s="849"/>
      <c r="K24" s="849"/>
      <c r="L24" s="849"/>
      <c r="M24" s="849"/>
      <c r="N24" s="849">
        <v>1</v>
      </c>
      <c r="O24" s="849">
        <v>127</v>
      </c>
      <c r="P24" s="837"/>
      <c r="Q24" s="850">
        <v>127</v>
      </c>
    </row>
    <row r="25" spans="1:17" ht="14.4" customHeight="1" x14ac:dyDescent="0.3">
      <c r="A25" s="831" t="s">
        <v>4279</v>
      </c>
      <c r="B25" s="832" t="s">
        <v>4122</v>
      </c>
      <c r="C25" s="832" t="s">
        <v>4118</v>
      </c>
      <c r="D25" s="832" t="s">
        <v>4142</v>
      </c>
      <c r="E25" s="832" t="s">
        <v>4143</v>
      </c>
      <c r="F25" s="849">
        <v>1</v>
      </c>
      <c r="G25" s="849">
        <v>207</v>
      </c>
      <c r="H25" s="849"/>
      <c r="I25" s="849">
        <v>207</v>
      </c>
      <c r="J25" s="849"/>
      <c r="K25" s="849"/>
      <c r="L25" s="849"/>
      <c r="M25" s="849"/>
      <c r="N25" s="849"/>
      <c r="O25" s="849"/>
      <c r="P25" s="837"/>
      <c r="Q25" s="850"/>
    </row>
    <row r="26" spans="1:17" ht="14.4" customHeight="1" x14ac:dyDescent="0.3">
      <c r="A26" s="831" t="s">
        <v>4279</v>
      </c>
      <c r="B26" s="832" t="s">
        <v>4122</v>
      </c>
      <c r="C26" s="832" t="s">
        <v>4118</v>
      </c>
      <c r="D26" s="832" t="s">
        <v>4144</v>
      </c>
      <c r="E26" s="832" t="s">
        <v>4145</v>
      </c>
      <c r="F26" s="849">
        <v>1</v>
      </c>
      <c r="G26" s="849">
        <v>309</v>
      </c>
      <c r="H26" s="849"/>
      <c r="I26" s="849">
        <v>309</v>
      </c>
      <c r="J26" s="849"/>
      <c r="K26" s="849"/>
      <c r="L26" s="849"/>
      <c r="M26" s="849"/>
      <c r="N26" s="849"/>
      <c r="O26" s="849"/>
      <c r="P26" s="837"/>
      <c r="Q26" s="850"/>
    </row>
    <row r="27" spans="1:17" ht="14.4" customHeight="1" x14ac:dyDescent="0.3">
      <c r="A27" s="831" t="s">
        <v>4279</v>
      </c>
      <c r="B27" s="832" t="s">
        <v>4122</v>
      </c>
      <c r="C27" s="832" t="s">
        <v>4118</v>
      </c>
      <c r="D27" s="832" t="s">
        <v>4150</v>
      </c>
      <c r="E27" s="832" t="s">
        <v>4151</v>
      </c>
      <c r="F27" s="849"/>
      <c r="G27" s="849"/>
      <c r="H27" s="849"/>
      <c r="I27" s="849"/>
      <c r="J27" s="849">
        <v>1</v>
      </c>
      <c r="K27" s="849">
        <v>97</v>
      </c>
      <c r="L27" s="849">
        <v>1</v>
      </c>
      <c r="M27" s="849">
        <v>97</v>
      </c>
      <c r="N27" s="849"/>
      <c r="O27" s="849"/>
      <c r="P27" s="837"/>
      <c r="Q27" s="850"/>
    </row>
    <row r="28" spans="1:17" ht="14.4" customHeight="1" x14ac:dyDescent="0.3">
      <c r="A28" s="831" t="s">
        <v>4279</v>
      </c>
      <c r="B28" s="832" t="s">
        <v>4122</v>
      </c>
      <c r="C28" s="832" t="s">
        <v>4118</v>
      </c>
      <c r="D28" s="832" t="s">
        <v>4152</v>
      </c>
      <c r="E28" s="832" t="s">
        <v>4153</v>
      </c>
      <c r="F28" s="849">
        <v>44</v>
      </c>
      <c r="G28" s="849">
        <v>5544</v>
      </c>
      <c r="H28" s="849">
        <v>0.93617021276595747</v>
      </c>
      <c r="I28" s="849">
        <v>126</v>
      </c>
      <c r="J28" s="849">
        <v>47</v>
      </c>
      <c r="K28" s="849">
        <v>5922</v>
      </c>
      <c r="L28" s="849">
        <v>1</v>
      </c>
      <c r="M28" s="849">
        <v>126</v>
      </c>
      <c r="N28" s="849">
        <v>52</v>
      </c>
      <c r="O28" s="849">
        <v>6604</v>
      </c>
      <c r="P28" s="837">
        <v>1.1151637960148599</v>
      </c>
      <c r="Q28" s="850">
        <v>127</v>
      </c>
    </row>
    <row r="29" spans="1:17" ht="14.4" customHeight="1" x14ac:dyDescent="0.3">
      <c r="A29" s="831" t="s">
        <v>4279</v>
      </c>
      <c r="B29" s="832" t="s">
        <v>4122</v>
      </c>
      <c r="C29" s="832" t="s">
        <v>4118</v>
      </c>
      <c r="D29" s="832" t="s">
        <v>4186</v>
      </c>
      <c r="E29" s="832" t="s">
        <v>4187</v>
      </c>
      <c r="F29" s="849"/>
      <c r="G29" s="849"/>
      <c r="H29" s="849"/>
      <c r="I29" s="849"/>
      <c r="J29" s="849"/>
      <c r="K29" s="849"/>
      <c r="L29" s="849"/>
      <c r="M29" s="849"/>
      <c r="N29" s="849">
        <v>1</v>
      </c>
      <c r="O29" s="849">
        <v>496</v>
      </c>
      <c r="P29" s="837"/>
      <c r="Q29" s="850">
        <v>496</v>
      </c>
    </row>
    <row r="30" spans="1:17" ht="14.4" customHeight="1" x14ac:dyDescent="0.3">
      <c r="A30" s="831" t="s">
        <v>4279</v>
      </c>
      <c r="B30" s="832" t="s">
        <v>4122</v>
      </c>
      <c r="C30" s="832" t="s">
        <v>4118</v>
      </c>
      <c r="D30" s="832" t="s">
        <v>4119</v>
      </c>
      <c r="E30" s="832" t="s">
        <v>4120</v>
      </c>
      <c r="F30" s="849">
        <v>2</v>
      </c>
      <c r="G30" s="849">
        <v>502</v>
      </c>
      <c r="H30" s="849">
        <v>0.33333333333333331</v>
      </c>
      <c r="I30" s="849">
        <v>251</v>
      </c>
      <c r="J30" s="849">
        <v>6</v>
      </c>
      <c r="K30" s="849">
        <v>1506</v>
      </c>
      <c r="L30" s="849">
        <v>1</v>
      </c>
      <c r="M30" s="849">
        <v>251</v>
      </c>
      <c r="N30" s="849">
        <v>7</v>
      </c>
      <c r="O30" s="849">
        <v>1764</v>
      </c>
      <c r="P30" s="837">
        <v>1.1713147410358566</v>
      </c>
      <c r="Q30" s="850">
        <v>252</v>
      </c>
    </row>
    <row r="31" spans="1:17" ht="14.4" customHeight="1" x14ac:dyDescent="0.3">
      <c r="A31" s="831" t="s">
        <v>4279</v>
      </c>
      <c r="B31" s="832" t="s">
        <v>4122</v>
      </c>
      <c r="C31" s="832" t="s">
        <v>4118</v>
      </c>
      <c r="D31" s="832" t="s">
        <v>4204</v>
      </c>
      <c r="E31" s="832" t="s">
        <v>4205</v>
      </c>
      <c r="F31" s="849">
        <v>1</v>
      </c>
      <c r="G31" s="849">
        <v>319</v>
      </c>
      <c r="H31" s="849">
        <v>1</v>
      </c>
      <c r="I31" s="849">
        <v>319</v>
      </c>
      <c r="J31" s="849">
        <v>1</v>
      </c>
      <c r="K31" s="849">
        <v>319</v>
      </c>
      <c r="L31" s="849">
        <v>1</v>
      </c>
      <c r="M31" s="849">
        <v>319</v>
      </c>
      <c r="N31" s="849">
        <v>1</v>
      </c>
      <c r="O31" s="849">
        <v>353</v>
      </c>
      <c r="P31" s="837">
        <v>1.1065830721003134</v>
      </c>
      <c r="Q31" s="850">
        <v>353</v>
      </c>
    </row>
    <row r="32" spans="1:17" ht="14.4" customHeight="1" x14ac:dyDescent="0.3">
      <c r="A32" s="831" t="s">
        <v>4279</v>
      </c>
      <c r="B32" s="832" t="s">
        <v>4122</v>
      </c>
      <c r="C32" s="832" t="s">
        <v>4118</v>
      </c>
      <c r="D32" s="832" t="s">
        <v>4210</v>
      </c>
      <c r="E32" s="832" t="s">
        <v>4211</v>
      </c>
      <c r="F32" s="849"/>
      <c r="G32" s="849"/>
      <c r="H32" s="849"/>
      <c r="I32" s="849"/>
      <c r="J32" s="849"/>
      <c r="K32" s="849"/>
      <c r="L32" s="849"/>
      <c r="M32" s="849"/>
      <c r="N32" s="849">
        <v>1</v>
      </c>
      <c r="O32" s="849">
        <v>145</v>
      </c>
      <c r="P32" s="837"/>
      <c r="Q32" s="850">
        <v>145</v>
      </c>
    </row>
    <row r="33" spans="1:17" ht="14.4" customHeight="1" x14ac:dyDescent="0.3">
      <c r="A33" s="831" t="s">
        <v>4279</v>
      </c>
      <c r="B33" s="832" t="s">
        <v>4122</v>
      </c>
      <c r="C33" s="832" t="s">
        <v>4118</v>
      </c>
      <c r="D33" s="832" t="s">
        <v>4214</v>
      </c>
      <c r="E33" s="832" t="s">
        <v>4215</v>
      </c>
      <c r="F33" s="849"/>
      <c r="G33" s="849"/>
      <c r="H33" s="849"/>
      <c r="I33" s="849"/>
      <c r="J33" s="849">
        <v>1</v>
      </c>
      <c r="K33" s="849">
        <v>120</v>
      </c>
      <c r="L33" s="849">
        <v>1</v>
      </c>
      <c r="M33" s="849">
        <v>120</v>
      </c>
      <c r="N33" s="849"/>
      <c r="O33" s="849"/>
      <c r="P33" s="837"/>
      <c r="Q33" s="850"/>
    </row>
    <row r="34" spans="1:17" ht="14.4" customHeight="1" x14ac:dyDescent="0.3">
      <c r="A34" s="831" t="s">
        <v>4279</v>
      </c>
      <c r="B34" s="832" t="s">
        <v>4122</v>
      </c>
      <c r="C34" s="832" t="s">
        <v>4118</v>
      </c>
      <c r="D34" s="832" t="s">
        <v>4220</v>
      </c>
      <c r="E34" s="832" t="s">
        <v>4221</v>
      </c>
      <c r="F34" s="849"/>
      <c r="G34" s="849"/>
      <c r="H34" s="849"/>
      <c r="I34" s="849"/>
      <c r="J34" s="849"/>
      <c r="K34" s="849"/>
      <c r="L34" s="849"/>
      <c r="M34" s="849"/>
      <c r="N34" s="849">
        <v>1</v>
      </c>
      <c r="O34" s="849">
        <v>165</v>
      </c>
      <c r="P34" s="837"/>
      <c r="Q34" s="850">
        <v>165</v>
      </c>
    </row>
    <row r="35" spans="1:17" ht="14.4" customHeight="1" x14ac:dyDescent="0.3">
      <c r="A35" s="831" t="s">
        <v>4279</v>
      </c>
      <c r="B35" s="832" t="s">
        <v>4117</v>
      </c>
      <c r="C35" s="832" t="s">
        <v>4118</v>
      </c>
      <c r="D35" s="832" t="s">
        <v>4144</v>
      </c>
      <c r="E35" s="832" t="s">
        <v>4145</v>
      </c>
      <c r="F35" s="849"/>
      <c r="G35" s="849"/>
      <c r="H35" s="849"/>
      <c r="I35" s="849"/>
      <c r="J35" s="849"/>
      <c r="K35" s="849"/>
      <c r="L35" s="849"/>
      <c r="M35" s="849"/>
      <c r="N35" s="849">
        <v>1</v>
      </c>
      <c r="O35" s="849">
        <v>382</v>
      </c>
      <c r="P35" s="837"/>
      <c r="Q35" s="850">
        <v>382</v>
      </c>
    </row>
    <row r="36" spans="1:17" ht="14.4" customHeight="1" x14ac:dyDescent="0.3">
      <c r="A36" s="831" t="s">
        <v>4279</v>
      </c>
      <c r="B36" s="832" t="s">
        <v>4117</v>
      </c>
      <c r="C36" s="832" t="s">
        <v>4118</v>
      </c>
      <c r="D36" s="832" t="s">
        <v>4280</v>
      </c>
      <c r="E36" s="832" t="s">
        <v>4281</v>
      </c>
      <c r="F36" s="849"/>
      <c r="G36" s="849"/>
      <c r="H36" s="849"/>
      <c r="I36" s="849"/>
      <c r="J36" s="849"/>
      <c r="K36" s="849"/>
      <c r="L36" s="849"/>
      <c r="M36" s="849"/>
      <c r="N36" s="849">
        <v>1</v>
      </c>
      <c r="O36" s="849">
        <v>3319</v>
      </c>
      <c r="P36" s="837"/>
      <c r="Q36" s="850">
        <v>3319</v>
      </c>
    </row>
    <row r="37" spans="1:17" ht="14.4" customHeight="1" x14ac:dyDescent="0.3">
      <c r="A37" s="831" t="s">
        <v>4279</v>
      </c>
      <c r="B37" s="832" t="s">
        <v>4117</v>
      </c>
      <c r="C37" s="832" t="s">
        <v>4118</v>
      </c>
      <c r="D37" s="832" t="s">
        <v>4166</v>
      </c>
      <c r="E37" s="832" t="s">
        <v>4167</v>
      </c>
      <c r="F37" s="849"/>
      <c r="G37" s="849"/>
      <c r="H37" s="849"/>
      <c r="I37" s="849"/>
      <c r="J37" s="849">
        <v>1</v>
      </c>
      <c r="K37" s="849">
        <v>1310</v>
      </c>
      <c r="L37" s="849">
        <v>1</v>
      </c>
      <c r="M37" s="849">
        <v>1310</v>
      </c>
      <c r="N37" s="849">
        <v>1</v>
      </c>
      <c r="O37" s="849">
        <v>1313</v>
      </c>
      <c r="P37" s="837">
        <v>1.002290076335878</v>
      </c>
      <c r="Q37" s="850">
        <v>1313</v>
      </c>
    </row>
    <row r="38" spans="1:17" ht="14.4" customHeight="1" x14ac:dyDescent="0.3">
      <c r="A38" s="831" t="s">
        <v>4279</v>
      </c>
      <c r="B38" s="832" t="s">
        <v>4117</v>
      </c>
      <c r="C38" s="832" t="s">
        <v>4118</v>
      </c>
      <c r="D38" s="832" t="s">
        <v>4282</v>
      </c>
      <c r="E38" s="832" t="s">
        <v>4283</v>
      </c>
      <c r="F38" s="849"/>
      <c r="G38" s="849"/>
      <c r="H38" s="849"/>
      <c r="I38" s="849"/>
      <c r="J38" s="849">
        <v>1</v>
      </c>
      <c r="K38" s="849">
        <v>120</v>
      </c>
      <c r="L38" s="849">
        <v>1</v>
      </c>
      <c r="M38" s="849">
        <v>120</v>
      </c>
      <c r="N38" s="849">
        <v>1</v>
      </c>
      <c r="O38" s="849">
        <v>121</v>
      </c>
      <c r="P38" s="837">
        <v>1.0083333333333333</v>
      </c>
      <c r="Q38" s="850">
        <v>121</v>
      </c>
    </row>
    <row r="39" spans="1:17" ht="14.4" customHeight="1" x14ac:dyDescent="0.3">
      <c r="A39" s="831" t="s">
        <v>4284</v>
      </c>
      <c r="B39" s="832" t="s">
        <v>4122</v>
      </c>
      <c r="C39" s="832" t="s">
        <v>4118</v>
      </c>
      <c r="D39" s="832" t="s">
        <v>4152</v>
      </c>
      <c r="E39" s="832" t="s">
        <v>4153</v>
      </c>
      <c r="F39" s="849"/>
      <c r="G39" s="849"/>
      <c r="H39" s="849"/>
      <c r="I39" s="849"/>
      <c r="J39" s="849">
        <v>1</v>
      </c>
      <c r="K39" s="849">
        <v>126</v>
      </c>
      <c r="L39" s="849">
        <v>1</v>
      </c>
      <c r="M39" s="849">
        <v>126</v>
      </c>
      <c r="N39" s="849">
        <v>1</v>
      </c>
      <c r="O39" s="849">
        <v>127</v>
      </c>
      <c r="P39" s="837">
        <v>1.0079365079365079</v>
      </c>
      <c r="Q39" s="850">
        <v>127</v>
      </c>
    </row>
    <row r="40" spans="1:17" ht="14.4" customHeight="1" x14ac:dyDescent="0.3">
      <c r="A40" s="831" t="s">
        <v>4284</v>
      </c>
      <c r="B40" s="832" t="s">
        <v>4122</v>
      </c>
      <c r="C40" s="832" t="s">
        <v>4118</v>
      </c>
      <c r="D40" s="832" t="s">
        <v>4226</v>
      </c>
      <c r="E40" s="832" t="s">
        <v>4227</v>
      </c>
      <c r="F40" s="849"/>
      <c r="G40" s="849"/>
      <c r="H40" s="849"/>
      <c r="I40" s="849"/>
      <c r="J40" s="849">
        <v>1</v>
      </c>
      <c r="K40" s="849">
        <v>400</v>
      </c>
      <c r="L40" s="849">
        <v>1</v>
      </c>
      <c r="M40" s="849">
        <v>400</v>
      </c>
      <c r="N40" s="849"/>
      <c r="O40" s="849"/>
      <c r="P40" s="837"/>
      <c r="Q40" s="850"/>
    </row>
    <row r="41" spans="1:17" ht="14.4" customHeight="1" x14ac:dyDescent="0.3">
      <c r="A41" s="831" t="s">
        <v>4285</v>
      </c>
      <c r="B41" s="832" t="s">
        <v>4122</v>
      </c>
      <c r="C41" s="832" t="s">
        <v>4118</v>
      </c>
      <c r="D41" s="832" t="s">
        <v>4152</v>
      </c>
      <c r="E41" s="832" t="s">
        <v>4153</v>
      </c>
      <c r="F41" s="849"/>
      <c r="G41" s="849"/>
      <c r="H41" s="849"/>
      <c r="I41" s="849"/>
      <c r="J41" s="849"/>
      <c r="K41" s="849"/>
      <c r="L41" s="849"/>
      <c r="M41" s="849"/>
      <c r="N41" s="849">
        <v>1</v>
      </c>
      <c r="O41" s="849">
        <v>127</v>
      </c>
      <c r="P41" s="837"/>
      <c r="Q41" s="850">
        <v>127</v>
      </c>
    </row>
    <row r="42" spans="1:17" ht="14.4" customHeight="1" x14ac:dyDescent="0.3">
      <c r="A42" s="831" t="s">
        <v>4285</v>
      </c>
      <c r="B42" s="832" t="s">
        <v>4122</v>
      </c>
      <c r="C42" s="832" t="s">
        <v>4118</v>
      </c>
      <c r="D42" s="832" t="s">
        <v>4119</v>
      </c>
      <c r="E42" s="832" t="s">
        <v>4120</v>
      </c>
      <c r="F42" s="849"/>
      <c r="G42" s="849"/>
      <c r="H42" s="849"/>
      <c r="I42" s="849"/>
      <c r="J42" s="849">
        <v>1</v>
      </c>
      <c r="K42" s="849">
        <v>251</v>
      </c>
      <c r="L42" s="849">
        <v>1</v>
      </c>
      <c r="M42" s="849">
        <v>251</v>
      </c>
      <c r="N42" s="849">
        <v>1</v>
      </c>
      <c r="O42" s="849">
        <v>252</v>
      </c>
      <c r="P42" s="837">
        <v>1.0039840637450199</v>
      </c>
      <c r="Q42" s="850">
        <v>252</v>
      </c>
    </row>
    <row r="43" spans="1:17" ht="14.4" customHeight="1" x14ac:dyDescent="0.3">
      <c r="A43" s="831" t="s">
        <v>4286</v>
      </c>
      <c r="B43" s="832" t="s">
        <v>4122</v>
      </c>
      <c r="C43" s="832" t="s">
        <v>4118</v>
      </c>
      <c r="D43" s="832" t="s">
        <v>4152</v>
      </c>
      <c r="E43" s="832" t="s">
        <v>4153</v>
      </c>
      <c r="F43" s="849">
        <v>2</v>
      </c>
      <c r="G43" s="849">
        <v>252</v>
      </c>
      <c r="H43" s="849"/>
      <c r="I43" s="849">
        <v>126</v>
      </c>
      <c r="J43" s="849"/>
      <c r="K43" s="849"/>
      <c r="L43" s="849"/>
      <c r="M43" s="849"/>
      <c r="N43" s="849"/>
      <c r="O43" s="849"/>
      <c r="P43" s="837"/>
      <c r="Q43" s="850"/>
    </row>
    <row r="44" spans="1:17" ht="14.4" customHeight="1" x14ac:dyDescent="0.3">
      <c r="A44" s="831" t="s">
        <v>4287</v>
      </c>
      <c r="B44" s="832" t="s">
        <v>4122</v>
      </c>
      <c r="C44" s="832" t="s">
        <v>4118</v>
      </c>
      <c r="D44" s="832" t="s">
        <v>4148</v>
      </c>
      <c r="E44" s="832" t="s">
        <v>4149</v>
      </c>
      <c r="F44" s="849">
        <v>1</v>
      </c>
      <c r="G44" s="849">
        <v>99</v>
      </c>
      <c r="H44" s="849"/>
      <c r="I44" s="849">
        <v>99</v>
      </c>
      <c r="J44" s="849"/>
      <c r="K44" s="849"/>
      <c r="L44" s="849"/>
      <c r="M44" s="849"/>
      <c r="N44" s="849"/>
      <c r="O44" s="849"/>
      <c r="P44" s="837"/>
      <c r="Q44" s="850"/>
    </row>
    <row r="45" spans="1:17" ht="14.4" customHeight="1" x14ac:dyDescent="0.3">
      <c r="A45" s="831" t="s">
        <v>4287</v>
      </c>
      <c r="B45" s="832" t="s">
        <v>4122</v>
      </c>
      <c r="C45" s="832" t="s">
        <v>4118</v>
      </c>
      <c r="D45" s="832" t="s">
        <v>4152</v>
      </c>
      <c r="E45" s="832" t="s">
        <v>4153</v>
      </c>
      <c r="F45" s="849">
        <v>1</v>
      </c>
      <c r="G45" s="849">
        <v>126</v>
      </c>
      <c r="H45" s="849"/>
      <c r="I45" s="849">
        <v>126</v>
      </c>
      <c r="J45" s="849"/>
      <c r="K45" s="849"/>
      <c r="L45" s="849"/>
      <c r="M45" s="849"/>
      <c r="N45" s="849">
        <v>1</v>
      </c>
      <c r="O45" s="849">
        <v>127</v>
      </c>
      <c r="P45" s="837"/>
      <c r="Q45" s="850">
        <v>127</v>
      </c>
    </row>
    <row r="46" spans="1:17" ht="14.4" customHeight="1" x14ac:dyDescent="0.3">
      <c r="A46" s="831" t="s">
        <v>4288</v>
      </c>
      <c r="B46" s="832" t="s">
        <v>4122</v>
      </c>
      <c r="C46" s="832" t="s">
        <v>4118</v>
      </c>
      <c r="D46" s="832" t="s">
        <v>4148</v>
      </c>
      <c r="E46" s="832" t="s">
        <v>4149</v>
      </c>
      <c r="F46" s="849">
        <v>1</v>
      </c>
      <c r="G46" s="849">
        <v>99</v>
      </c>
      <c r="H46" s="849"/>
      <c r="I46" s="849">
        <v>99</v>
      </c>
      <c r="J46" s="849"/>
      <c r="K46" s="849"/>
      <c r="L46" s="849"/>
      <c r="M46" s="849"/>
      <c r="N46" s="849"/>
      <c r="O46" s="849"/>
      <c r="P46" s="837"/>
      <c r="Q46" s="850"/>
    </row>
    <row r="47" spans="1:17" ht="14.4" customHeight="1" x14ac:dyDescent="0.3">
      <c r="A47" s="831" t="s">
        <v>4288</v>
      </c>
      <c r="B47" s="832" t="s">
        <v>4122</v>
      </c>
      <c r="C47" s="832" t="s">
        <v>4118</v>
      </c>
      <c r="D47" s="832" t="s">
        <v>4150</v>
      </c>
      <c r="E47" s="832" t="s">
        <v>4151</v>
      </c>
      <c r="F47" s="849"/>
      <c r="G47" s="849"/>
      <c r="H47" s="849"/>
      <c r="I47" s="849"/>
      <c r="J47" s="849"/>
      <c r="K47" s="849"/>
      <c r="L47" s="849"/>
      <c r="M47" s="849"/>
      <c r="N47" s="849">
        <v>1</v>
      </c>
      <c r="O47" s="849">
        <v>81</v>
      </c>
      <c r="P47" s="837"/>
      <c r="Q47" s="850">
        <v>81</v>
      </c>
    </row>
    <row r="48" spans="1:17" ht="14.4" customHeight="1" x14ac:dyDescent="0.3">
      <c r="A48" s="831" t="s">
        <v>4288</v>
      </c>
      <c r="B48" s="832" t="s">
        <v>4122</v>
      </c>
      <c r="C48" s="832" t="s">
        <v>4118</v>
      </c>
      <c r="D48" s="832" t="s">
        <v>4152</v>
      </c>
      <c r="E48" s="832" t="s">
        <v>4153</v>
      </c>
      <c r="F48" s="849">
        <v>4</v>
      </c>
      <c r="G48" s="849">
        <v>504</v>
      </c>
      <c r="H48" s="849">
        <v>2</v>
      </c>
      <c r="I48" s="849">
        <v>126</v>
      </c>
      <c r="J48" s="849">
        <v>2</v>
      </c>
      <c r="K48" s="849">
        <v>252</v>
      </c>
      <c r="L48" s="849">
        <v>1</v>
      </c>
      <c r="M48" s="849">
        <v>126</v>
      </c>
      <c r="N48" s="849">
        <v>4</v>
      </c>
      <c r="O48" s="849">
        <v>508</v>
      </c>
      <c r="P48" s="837">
        <v>2.0158730158730158</v>
      </c>
      <c r="Q48" s="850">
        <v>127</v>
      </c>
    </row>
    <row r="49" spans="1:17" ht="14.4" customHeight="1" x14ac:dyDescent="0.3">
      <c r="A49" s="831" t="s">
        <v>4288</v>
      </c>
      <c r="B49" s="832" t="s">
        <v>4122</v>
      </c>
      <c r="C49" s="832" t="s">
        <v>4118</v>
      </c>
      <c r="D49" s="832" t="s">
        <v>4172</v>
      </c>
      <c r="E49" s="832" t="s">
        <v>4173</v>
      </c>
      <c r="F49" s="849"/>
      <c r="G49" s="849"/>
      <c r="H49" s="849"/>
      <c r="I49" s="849"/>
      <c r="J49" s="849">
        <v>1</v>
      </c>
      <c r="K49" s="849">
        <v>163</v>
      </c>
      <c r="L49" s="849">
        <v>1</v>
      </c>
      <c r="M49" s="849">
        <v>163</v>
      </c>
      <c r="N49" s="849"/>
      <c r="O49" s="849"/>
      <c r="P49" s="837"/>
      <c r="Q49" s="850"/>
    </row>
    <row r="50" spans="1:17" ht="14.4" customHeight="1" x14ac:dyDescent="0.3">
      <c r="A50" s="831" t="s">
        <v>4288</v>
      </c>
      <c r="B50" s="832" t="s">
        <v>4122</v>
      </c>
      <c r="C50" s="832" t="s">
        <v>4118</v>
      </c>
      <c r="D50" s="832" t="s">
        <v>4180</v>
      </c>
      <c r="E50" s="832" t="s">
        <v>4181</v>
      </c>
      <c r="F50" s="849"/>
      <c r="G50" s="849"/>
      <c r="H50" s="849"/>
      <c r="I50" s="849"/>
      <c r="J50" s="849">
        <v>1</v>
      </c>
      <c r="K50" s="849">
        <v>86</v>
      </c>
      <c r="L50" s="849">
        <v>1</v>
      </c>
      <c r="M50" s="849">
        <v>86</v>
      </c>
      <c r="N50" s="849"/>
      <c r="O50" s="849"/>
      <c r="P50" s="837"/>
      <c r="Q50" s="850"/>
    </row>
    <row r="51" spans="1:17" ht="14.4" customHeight="1" x14ac:dyDescent="0.3">
      <c r="A51" s="831" t="s">
        <v>4288</v>
      </c>
      <c r="B51" s="832" t="s">
        <v>4122</v>
      </c>
      <c r="C51" s="832" t="s">
        <v>4118</v>
      </c>
      <c r="D51" s="832" t="s">
        <v>4119</v>
      </c>
      <c r="E51" s="832" t="s">
        <v>4120</v>
      </c>
      <c r="F51" s="849">
        <v>1</v>
      </c>
      <c r="G51" s="849">
        <v>251</v>
      </c>
      <c r="H51" s="849">
        <v>0.5</v>
      </c>
      <c r="I51" s="849">
        <v>251</v>
      </c>
      <c r="J51" s="849">
        <v>2</v>
      </c>
      <c r="K51" s="849">
        <v>502</v>
      </c>
      <c r="L51" s="849">
        <v>1</v>
      </c>
      <c r="M51" s="849">
        <v>251</v>
      </c>
      <c r="N51" s="849">
        <v>1</v>
      </c>
      <c r="O51" s="849">
        <v>252</v>
      </c>
      <c r="P51" s="837">
        <v>0.50199203187250996</v>
      </c>
      <c r="Q51" s="850">
        <v>252</v>
      </c>
    </row>
    <row r="52" spans="1:17" ht="14.4" customHeight="1" x14ac:dyDescent="0.3">
      <c r="A52" s="831" t="s">
        <v>4289</v>
      </c>
      <c r="B52" s="832" t="s">
        <v>4122</v>
      </c>
      <c r="C52" s="832" t="s">
        <v>4118</v>
      </c>
      <c r="D52" s="832" t="s">
        <v>4144</v>
      </c>
      <c r="E52" s="832" t="s">
        <v>4145</v>
      </c>
      <c r="F52" s="849"/>
      <c r="G52" s="849"/>
      <c r="H52" s="849"/>
      <c r="I52" s="849"/>
      <c r="J52" s="849">
        <v>1</v>
      </c>
      <c r="K52" s="849">
        <v>309</v>
      </c>
      <c r="L52" s="849">
        <v>1</v>
      </c>
      <c r="M52" s="849">
        <v>309</v>
      </c>
      <c r="N52" s="849"/>
      <c r="O52" s="849"/>
      <c r="P52" s="837"/>
      <c r="Q52" s="850"/>
    </row>
    <row r="53" spans="1:17" ht="14.4" customHeight="1" x14ac:dyDescent="0.3">
      <c r="A53" s="831" t="s">
        <v>4289</v>
      </c>
      <c r="B53" s="832" t="s">
        <v>4122</v>
      </c>
      <c r="C53" s="832" t="s">
        <v>4118</v>
      </c>
      <c r="D53" s="832" t="s">
        <v>4152</v>
      </c>
      <c r="E53" s="832" t="s">
        <v>4153</v>
      </c>
      <c r="F53" s="849">
        <v>7</v>
      </c>
      <c r="G53" s="849">
        <v>882</v>
      </c>
      <c r="H53" s="849">
        <v>2.3333333333333335</v>
      </c>
      <c r="I53" s="849">
        <v>126</v>
      </c>
      <c r="J53" s="849">
        <v>3</v>
      </c>
      <c r="K53" s="849">
        <v>378</v>
      </c>
      <c r="L53" s="849">
        <v>1</v>
      </c>
      <c r="M53" s="849">
        <v>126</v>
      </c>
      <c r="N53" s="849">
        <v>2</v>
      </c>
      <c r="O53" s="849">
        <v>254</v>
      </c>
      <c r="P53" s="837">
        <v>0.67195767195767198</v>
      </c>
      <c r="Q53" s="850">
        <v>127</v>
      </c>
    </row>
    <row r="54" spans="1:17" ht="14.4" customHeight="1" x14ac:dyDescent="0.3">
      <c r="A54" s="831" t="s">
        <v>4289</v>
      </c>
      <c r="B54" s="832" t="s">
        <v>4122</v>
      </c>
      <c r="C54" s="832" t="s">
        <v>4118</v>
      </c>
      <c r="D54" s="832" t="s">
        <v>4210</v>
      </c>
      <c r="E54" s="832" t="s">
        <v>4211</v>
      </c>
      <c r="F54" s="849">
        <v>1</v>
      </c>
      <c r="G54" s="849">
        <v>115</v>
      </c>
      <c r="H54" s="849"/>
      <c r="I54" s="849">
        <v>115</v>
      </c>
      <c r="J54" s="849"/>
      <c r="K54" s="849"/>
      <c r="L54" s="849"/>
      <c r="M54" s="849"/>
      <c r="N54" s="849"/>
      <c r="O54" s="849"/>
      <c r="P54" s="837"/>
      <c r="Q54" s="850"/>
    </row>
    <row r="55" spans="1:17" ht="14.4" customHeight="1" x14ac:dyDescent="0.3">
      <c r="A55" s="831" t="s">
        <v>4290</v>
      </c>
      <c r="B55" s="832" t="s">
        <v>4122</v>
      </c>
      <c r="C55" s="832" t="s">
        <v>4118</v>
      </c>
      <c r="D55" s="832" t="s">
        <v>4148</v>
      </c>
      <c r="E55" s="832" t="s">
        <v>4149</v>
      </c>
      <c r="F55" s="849"/>
      <c r="G55" s="849"/>
      <c r="H55" s="849"/>
      <c r="I55" s="849"/>
      <c r="J55" s="849">
        <v>1</v>
      </c>
      <c r="K55" s="849">
        <v>99</v>
      </c>
      <c r="L55" s="849">
        <v>1</v>
      </c>
      <c r="M55" s="849">
        <v>99</v>
      </c>
      <c r="N55" s="849"/>
      <c r="O55" s="849"/>
      <c r="P55" s="837"/>
      <c r="Q55" s="850"/>
    </row>
    <row r="56" spans="1:17" ht="14.4" customHeight="1" x14ac:dyDescent="0.3">
      <c r="A56" s="831" t="s">
        <v>4290</v>
      </c>
      <c r="B56" s="832" t="s">
        <v>4122</v>
      </c>
      <c r="C56" s="832" t="s">
        <v>4118</v>
      </c>
      <c r="D56" s="832" t="s">
        <v>4152</v>
      </c>
      <c r="E56" s="832" t="s">
        <v>4153</v>
      </c>
      <c r="F56" s="849">
        <v>13</v>
      </c>
      <c r="G56" s="849">
        <v>1638</v>
      </c>
      <c r="H56" s="849">
        <v>1.625</v>
      </c>
      <c r="I56" s="849">
        <v>126</v>
      </c>
      <c r="J56" s="849">
        <v>8</v>
      </c>
      <c r="K56" s="849">
        <v>1008</v>
      </c>
      <c r="L56" s="849">
        <v>1</v>
      </c>
      <c r="M56" s="849">
        <v>126</v>
      </c>
      <c r="N56" s="849">
        <v>5</v>
      </c>
      <c r="O56" s="849">
        <v>635</v>
      </c>
      <c r="P56" s="837">
        <v>0.62996031746031744</v>
      </c>
      <c r="Q56" s="850">
        <v>127</v>
      </c>
    </row>
    <row r="57" spans="1:17" ht="14.4" customHeight="1" x14ac:dyDescent="0.3">
      <c r="A57" s="831" t="s">
        <v>4290</v>
      </c>
      <c r="B57" s="832" t="s">
        <v>4122</v>
      </c>
      <c r="C57" s="832" t="s">
        <v>4118</v>
      </c>
      <c r="D57" s="832" t="s">
        <v>4119</v>
      </c>
      <c r="E57" s="832" t="s">
        <v>4120</v>
      </c>
      <c r="F57" s="849"/>
      <c r="G57" s="849"/>
      <c r="H57" s="849"/>
      <c r="I57" s="849"/>
      <c r="J57" s="849">
        <v>1</v>
      </c>
      <c r="K57" s="849">
        <v>251</v>
      </c>
      <c r="L57" s="849">
        <v>1</v>
      </c>
      <c r="M57" s="849">
        <v>251</v>
      </c>
      <c r="N57" s="849"/>
      <c r="O57" s="849"/>
      <c r="P57" s="837"/>
      <c r="Q57" s="850"/>
    </row>
    <row r="58" spans="1:17" ht="14.4" customHeight="1" x14ac:dyDescent="0.3">
      <c r="A58" s="831" t="s">
        <v>4290</v>
      </c>
      <c r="B58" s="832" t="s">
        <v>4122</v>
      </c>
      <c r="C58" s="832" t="s">
        <v>4118</v>
      </c>
      <c r="D58" s="832" t="s">
        <v>4208</v>
      </c>
      <c r="E58" s="832" t="s">
        <v>4209</v>
      </c>
      <c r="F58" s="849"/>
      <c r="G58" s="849"/>
      <c r="H58" s="849"/>
      <c r="I58" s="849"/>
      <c r="J58" s="849">
        <v>1</v>
      </c>
      <c r="K58" s="849">
        <v>132</v>
      </c>
      <c r="L58" s="849">
        <v>1</v>
      </c>
      <c r="M58" s="849">
        <v>132</v>
      </c>
      <c r="N58" s="849"/>
      <c r="O58" s="849"/>
      <c r="P58" s="837"/>
      <c r="Q58" s="850"/>
    </row>
    <row r="59" spans="1:17" ht="14.4" customHeight="1" x14ac:dyDescent="0.3">
      <c r="A59" s="831" t="s">
        <v>4291</v>
      </c>
      <c r="B59" s="832" t="s">
        <v>4122</v>
      </c>
      <c r="C59" s="832" t="s">
        <v>4118</v>
      </c>
      <c r="D59" s="832" t="s">
        <v>4152</v>
      </c>
      <c r="E59" s="832" t="s">
        <v>4153</v>
      </c>
      <c r="F59" s="849"/>
      <c r="G59" s="849"/>
      <c r="H59" s="849"/>
      <c r="I59" s="849"/>
      <c r="J59" s="849"/>
      <c r="K59" s="849"/>
      <c r="L59" s="849"/>
      <c r="M59" s="849"/>
      <c r="N59" s="849">
        <v>4</v>
      </c>
      <c r="O59" s="849">
        <v>508</v>
      </c>
      <c r="P59" s="837"/>
      <c r="Q59" s="850">
        <v>127</v>
      </c>
    </row>
    <row r="60" spans="1:17" ht="14.4" customHeight="1" x14ac:dyDescent="0.3">
      <c r="A60" s="831" t="s">
        <v>4291</v>
      </c>
      <c r="B60" s="832" t="s">
        <v>4122</v>
      </c>
      <c r="C60" s="832" t="s">
        <v>4118</v>
      </c>
      <c r="D60" s="832" t="s">
        <v>4174</v>
      </c>
      <c r="E60" s="832" t="s">
        <v>4175</v>
      </c>
      <c r="F60" s="849"/>
      <c r="G60" s="849"/>
      <c r="H60" s="849"/>
      <c r="I60" s="849"/>
      <c r="J60" s="849"/>
      <c r="K60" s="849"/>
      <c r="L60" s="849"/>
      <c r="M60" s="849"/>
      <c r="N60" s="849">
        <v>2</v>
      </c>
      <c r="O60" s="849">
        <v>66.66</v>
      </c>
      <c r="P60" s="837"/>
      <c r="Q60" s="850">
        <v>33.33</v>
      </c>
    </row>
    <row r="61" spans="1:17" ht="14.4" customHeight="1" x14ac:dyDescent="0.3">
      <c r="A61" s="831" t="s">
        <v>4291</v>
      </c>
      <c r="B61" s="832" t="s">
        <v>4122</v>
      </c>
      <c r="C61" s="832" t="s">
        <v>4118</v>
      </c>
      <c r="D61" s="832" t="s">
        <v>4180</v>
      </c>
      <c r="E61" s="832" t="s">
        <v>4181</v>
      </c>
      <c r="F61" s="849"/>
      <c r="G61" s="849"/>
      <c r="H61" s="849"/>
      <c r="I61" s="849"/>
      <c r="J61" s="849"/>
      <c r="K61" s="849"/>
      <c r="L61" s="849"/>
      <c r="M61" s="849"/>
      <c r="N61" s="849">
        <v>1</v>
      </c>
      <c r="O61" s="849">
        <v>86</v>
      </c>
      <c r="P61" s="837"/>
      <c r="Q61" s="850">
        <v>86</v>
      </c>
    </row>
    <row r="62" spans="1:17" ht="14.4" customHeight="1" x14ac:dyDescent="0.3">
      <c r="A62" s="831" t="s">
        <v>4291</v>
      </c>
      <c r="B62" s="832" t="s">
        <v>4122</v>
      </c>
      <c r="C62" s="832" t="s">
        <v>4118</v>
      </c>
      <c r="D62" s="832" t="s">
        <v>4119</v>
      </c>
      <c r="E62" s="832" t="s">
        <v>4120</v>
      </c>
      <c r="F62" s="849"/>
      <c r="G62" s="849"/>
      <c r="H62" s="849"/>
      <c r="I62" s="849"/>
      <c r="J62" s="849">
        <v>2</v>
      </c>
      <c r="K62" s="849">
        <v>502</v>
      </c>
      <c r="L62" s="849">
        <v>1</v>
      </c>
      <c r="M62" s="849">
        <v>251</v>
      </c>
      <c r="N62" s="849">
        <v>1</v>
      </c>
      <c r="O62" s="849">
        <v>252</v>
      </c>
      <c r="P62" s="837">
        <v>0.50199203187250996</v>
      </c>
      <c r="Q62" s="850">
        <v>252</v>
      </c>
    </row>
    <row r="63" spans="1:17" ht="14.4" customHeight="1" x14ac:dyDescent="0.3">
      <c r="A63" s="831" t="s">
        <v>4291</v>
      </c>
      <c r="B63" s="832" t="s">
        <v>4122</v>
      </c>
      <c r="C63" s="832" t="s">
        <v>4118</v>
      </c>
      <c r="D63" s="832" t="s">
        <v>4228</v>
      </c>
      <c r="E63" s="832" t="s">
        <v>4229</v>
      </c>
      <c r="F63" s="849"/>
      <c r="G63" s="849"/>
      <c r="H63" s="849"/>
      <c r="I63" s="849"/>
      <c r="J63" s="849"/>
      <c r="K63" s="849"/>
      <c r="L63" s="849"/>
      <c r="M63" s="849"/>
      <c r="N63" s="849">
        <v>1</v>
      </c>
      <c r="O63" s="849">
        <v>1037</v>
      </c>
      <c r="P63" s="837"/>
      <c r="Q63" s="850">
        <v>1037</v>
      </c>
    </row>
    <row r="64" spans="1:17" ht="14.4" customHeight="1" x14ac:dyDescent="0.3">
      <c r="A64" s="831" t="s">
        <v>4292</v>
      </c>
      <c r="B64" s="832" t="s">
        <v>4122</v>
      </c>
      <c r="C64" s="832" t="s">
        <v>4118</v>
      </c>
      <c r="D64" s="832" t="s">
        <v>4152</v>
      </c>
      <c r="E64" s="832" t="s">
        <v>4153</v>
      </c>
      <c r="F64" s="849">
        <v>2</v>
      </c>
      <c r="G64" s="849">
        <v>252</v>
      </c>
      <c r="H64" s="849">
        <v>2</v>
      </c>
      <c r="I64" s="849">
        <v>126</v>
      </c>
      <c r="J64" s="849">
        <v>1</v>
      </c>
      <c r="K64" s="849">
        <v>126</v>
      </c>
      <c r="L64" s="849">
        <v>1</v>
      </c>
      <c r="M64" s="849">
        <v>126</v>
      </c>
      <c r="N64" s="849"/>
      <c r="O64" s="849"/>
      <c r="P64" s="837"/>
      <c r="Q64" s="850"/>
    </row>
    <row r="65" spans="1:17" ht="14.4" customHeight="1" x14ac:dyDescent="0.3">
      <c r="A65" s="831" t="s">
        <v>4292</v>
      </c>
      <c r="B65" s="832" t="s">
        <v>4122</v>
      </c>
      <c r="C65" s="832" t="s">
        <v>4118</v>
      </c>
      <c r="D65" s="832" t="s">
        <v>4119</v>
      </c>
      <c r="E65" s="832" t="s">
        <v>4120</v>
      </c>
      <c r="F65" s="849">
        <v>2</v>
      </c>
      <c r="G65" s="849">
        <v>502</v>
      </c>
      <c r="H65" s="849"/>
      <c r="I65" s="849">
        <v>251</v>
      </c>
      <c r="J65" s="849"/>
      <c r="K65" s="849"/>
      <c r="L65" s="849"/>
      <c r="M65" s="849"/>
      <c r="N65" s="849">
        <v>1</v>
      </c>
      <c r="O65" s="849">
        <v>252</v>
      </c>
      <c r="P65" s="837"/>
      <c r="Q65" s="850">
        <v>252</v>
      </c>
    </row>
    <row r="66" spans="1:17" ht="14.4" customHeight="1" x14ac:dyDescent="0.3">
      <c r="A66" s="831" t="s">
        <v>4293</v>
      </c>
      <c r="B66" s="832" t="s">
        <v>4122</v>
      </c>
      <c r="C66" s="832" t="s">
        <v>4118</v>
      </c>
      <c r="D66" s="832" t="s">
        <v>4152</v>
      </c>
      <c r="E66" s="832" t="s">
        <v>4153</v>
      </c>
      <c r="F66" s="849"/>
      <c r="G66" s="849"/>
      <c r="H66" s="849"/>
      <c r="I66" s="849"/>
      <c r="J66" s="849"/>
      <c r="K66" s="849"/>
      <c r="L66" s="849"/>
      <c r="M66" s="849"/>
      <c r="N66" s="849">
        <v>1</v>
      </c>
      <c r="O66" s="849">
        <v>127</v>
      </c>
      <c r="P66" s="837"/>
      <c r="Q66" s="850">
        <v>127</v>
      </c>
    </row>
    <row r="67" spans="1:17" ht="14.4" customHeight="1" x14ac:dyDescent="0.3">
      <c r="A67" s="831" t="s">
        <v>4293</v>
      </c>
      <c r="B67" s="832" t="s">
        <v>4122</v>
      </c>
      <c r="C67" s="832" t="s">
        <v>4118</v>
      </c>
      <c r="D67" s="832" t="s">
        <v>4204</v>
      </c>
      <c r="E67" s="832" t="s">
        <v>4205</v>
      </c>
      <c r="F67" s="849"/>
      <c r="G67" s="849"/>
      <c r="H67" s="849"/>
      <c r="I67" s="849"/>
      <c r="J67" s="849"/>
      <c r="K67" s="849"/>
      <c r="L67" s="849"/>
      <c r="M67" s="849"/>
      <c r="N67" s="849">
        <v>1</v>
      </c>
      <c r="O67" s="849">
        <v>353</v>
      </c>
      <c r="P67" s="837"/>
      <c r="Q67" s="850">
        <v>353</v>
      </c>
    </row>
    <row r="68" spans="1:17" ht="14.4" customHeight="1" x14ac:dyDescent="0.3">
      <c r="A68" s="831" t="s">
        <v>4294</v>
      </c>
      <c r="B68" s="832" t="s">
        <v>4122</v>
      </c>
      <c r="C68" s="832" t="s">
        <v>4118</v>
      </c>
      <c r="D68" s="832" t="s">
        <v>4148</v>
      </c>
      <c r="E68" s="832" t="s">
        <v>4149</v>
      </c>
      <c r="F68" s="849">
        <v>1</v>
      </c>
      <c r="G68" s="849">
        <v>99</v>
      </c>
      <c r="H68" s="849"/>
      <c r="I68" s="849">
        <v>99</v>
      </c>
      <c r="J68" s="849"/>
      <c r="K68" s="849"/>
      <c r="L68" s="849"/>
      <c r="M68" s="849"/>
      <c r="N68" s="849">
        <v>2</v>
      </c>
      <c r="O68" s="849">
        <v>182</v>
      </c>
      <c r="P68" s="837"/>
      <c r="Q68" s="850">
        <v>91</v>
      </c>
    </row>
    <row r="69" spans="1:17" ht="14.4" customHeight="1" x14ac:dyDescent="0.3">
      <c r="A69" s="831" t="s">
        <v>4294</v>
      </c>
      <c r="B69" s="832" t="s">
        <v>4122</v>
      </c>
      <c r="C69" s="832" t="s">
        <v>4118</v>
      </c>
      <c r="D69" s="832" t="s">
        <v>4150</v>
      </c>
      <c r="E69" s="832" t="s">
        <v>4151</v>
      </c>
      <c r="F69" s="849">
        <v>2</v>
      </c>
      <c r="G69" s="849">
        <v>194</v>
      </c>
      <c r="H69" s="849"/>
      <c r="I69" s="849">
        <v>97</v>
      </c>
      <c r="J69" s="849"/>
      <c r="K69" s="849"/>
      <c r="L69" s="849"/>
      <c r="M69" s="849"/>
      <c r="N69" s="849"/>
      <c r="O69" s="849"/>
      <c r="P69" s="837"/>
      <c r="Q69" s="850"/>
    </row>
    <row r="70" spans="1:17" ht="14.4" customHeight="1" x14ac:dyDescent="0.3">
      <c r="A70" s="831" t="s">
        <v>4294</v>
      </c>
      <c r="B70" s="832" t="s">
        <v>4122</v>
      </c>
      <c r="C70" s="832" t="s">
        <v>4118</v>
      </c>
      <c r="D70" s="832" t="s">
        <v>4152</v>
      </c>
      <c r="E70" s="832" t="s">
        <v>4153</v>
      </c>
      <c r="F70" s="849">
        <v>22</v>
      </c>
      <c r="G70" s="849">
        <v>2772</v>
      </c>
      <c r="H70" s="849">
        <v>0.6875</v>
      </c>
      <c r="I70" s="849">
        <v>126</v>
      </c>
      <c r="J70" s="849">
        <v>32</v>
      </c>
      <c r="K70" s="849">
        <v>4032</v>
      </c>
      <c r="L70" s="849">
        <v>1</v>
      </c>
      <c r="M70" s="849">
        <v>126</v>
      </c>
      <c r="N70" s="849">
        <v>28</v>
      </c>
      <c r="O70" s="849">
        <v>3556</v>
      </c>
      <c r="P70" s="837">
        <v>0.88194444444444442</v>
      </c>
      <c r="Q70" s="850">
        <v>127</v>
      </c>
    </row>
    <row r="71" spans="1:17" ht="14.4" customHeight="1" x14ac:dyDescent="0.3">
      <c r="A71" s="831" t="s">
        <v>4294</v>
      </c>
      <c r="B71" s="832" t="s">
        <v>4122</v>
      </c>
      <c r="C71" s="832" t="s">
        <v>4118</v>
      </c>
      <c r="D71" s="832" t="s">
        <v>4166</v>
      </c>
      <c r="E71" s="832" t="s">
        <v>4167</v>
      </c>
      <c r="F71" s="849">
        <v>1</v>
      </c>
      <c r="G71" s="849">
        <v>1309</v>
      </c>
      <c r="H71" s="849"/>
      <c r="I71" s="849">
        <v>1309</v>
      </c>
      <c r="J71" s="849"/>
      <c r="K71" s="849"/>
      <c r="L71" s="849"/>
      <c r="M71" s="849"/>
      <c r="N71" s="849">
        <v>1</v>
      </c>
      <c r="O71" s="849">
        <v>1313</v>
      </c>
      <c r="P71" s="837"/>
      <c r="Q71" s="850">
        <v>1313</v>
      </c>
    </row>
    <row r="72" spans="1:17" ht="14.4" customHeight="1" x14ac:dyDescent="0.3">
      <c r="A72" s="831" t="s">
        <v>4294</v>
      </c>
      <c r="B72" s="832" t="s">
        <v>4122</v>
      </c>
      <c r="C72" s="832" t="s">
        <v>4118</v>
      </c>
      <c r="D72" s="832" t="s">
        <v>4168</v>
      </c>
      <c r="E72" s="832" t="s">
        <v>4169</v>
      </c>
      <c r="F72" s="849">
        <v>1</v>
      </c>
      <c r="G72" s="849">
        <v>971</v>
      </c>
      <c r="H72" s="849">
        <v>0.99897119341563789</v>
      </c>
      <c r="I72" s="849">
        <v>971</v>
      </c>
      <c r="J72" s="849">
        <v>1</v>
      </c>
      <c r="K72" s="849">
        <v>972</v>
      </c>
      <c r="L72" s="849">
        <v>1</v>
      </c>
      <c r="M72" s="849">
        <v>972</v>
      </c>
      <c r="N72" s="849"/>
      <c r="O72" s="849"/>
      <c r="P72" s="837"/>
      <c r="Q72" s="850"/>
    </row>
    <row r="73" spans="1:17" ht="14.4" customHeight="1" x14ac:dyDescent="0.3">
      <c r="A73" s="831" t="s">
        <v>4294</v>
      </c>
      <c r="B73" s="832" t="s">
        <v>4122</v>
      </c>
      <c r="C73" s="832" t="s">
        <v>4118</v>
      </c>
      <c r="D73" s="832" t="s">
        <v>4180</v>
      </c>
      <c r="E73" s="832" t="s">
        <v>4181</v>
      </c>
      <c r="F73" s="849">
        <v>1</v>
      </c>
      <c r="G73" s="849">
        <v>86</v>
      </c>
      <c r="H73" s="849"/>
      <c r="I73" s="849">
        <v>86</v>
      </c>
      <c r="J73" s="849"/>
      <c r="K73" s="849"/>
      <c r="L73" s="849"/>
      <c r="M73" s="849"/>
      <c r="N73" s="849">
        <v>1</v>
      </c>
      <c r="O73" s="849">
        <v>86</v>
      </c>
      <c r="P73" s="837"/>
      <c r="Q73" s="850">
        <v>86</v>
      </c>
    </row>
    <row r="74" spans="1:17" ht="14.4" customHeight="1" x14ac:dyDescent="0.3">
      <c r="A74" s="831" t="s">
        <v>4294</v>
      </c>
      <c r="B74" s="832" t="s">
        <v>4122</v>
      </c>
      <c r="C74" s="832" t="s">
        <v>4118</v>
      </c>
      <c r="D74" s="832" t="s">
        <v>4119</v>
      </c>
      <c r="E74" s="832" t="s">
        <v>4120</v>
      </c>
      <c r="F74" s="849">
        <v>4</v>
      </c>
      <c r="G74" s="849">
        <v>1004</v>
      </c>
      <c r="H74" s="849">
        <v>1.3333333333333333</v>
      </c>
      <c r="I74" s="849">
        <v>251</v>
      </c>
      <c r="J74" s="849">
        <v>3</v>
      </c>
      <c r="K74" s="849">
        <v>753</v>
      </c>
      <c r="L74" s="849">
        <v>1</v>
      </c>
      <c r="M74" s="849">
        <v>251</v>
      </c>
      <c r="N74" s="849">
        <v>1</v>
      </c>
      <c r="O74" s="849">
        <v>252</v>
      </c>
      <c r="P74" s="837">
        <v>0.33466135458167329</v>
      </c>
      <c r="Q74" s="850">
        <v>252</v>
      </c>
    </row>
    <row r="75" spans="1:17" ht="14.4" customHeight="1" x14ac:dyDescent="0.3">
      <c r="A75" s="831" t="s">
        <v>4294</v>
      </c>
      <c r="B75" s="832" t="s">
        <v>4122</v>
      </c>
      <c r="C75" s="832" t="s">
        <v>4118</v>
      </c>
      <c r="D75" s="832" t="s">
        <v>4210</v>
      </c>
      <c r="E75" s="832" t="s">
        <v>4211</v>
      </c>
      <c r="F75" s="849"/>
      <c r="G75" s="849"/>
      <c r="H75" s="849"/>
      <c r="I75" s="849"/>
      <c r="J75" s="849">
        <v>1</v>
      </c>
      <c r="K75" s="849">
        <v>115</v>
      </c>
      <c r="L75" s="849">
        <v>1</v>
      </c>
      <c r="M75" s="849">
        <v>115</v>
      </c>
      <c r="N75" s="849"/>
      <c r="O75" s="849"/>
      <c r="P75" s="837"/>
      <c r="Q75" s="850"/>
    </row>
    <row r="76" spans="1:17" ht="14.4" customHeight="1" x14ac:dyDescent="0.3">
      <c r="A76" s="831" t="s">
        <v>4295</v>
      </c>
      <c r="B76" s="832" t="s">
        <v>4122</v>
      </c>
      <c r="C76" s="832" t="s">
        <v>4118</v>
      </c>
      <c r="D76" s="832" t="s">
        <v>4148</v>
      </c>
      <c r="E76" s="832" t="s">
        <v>4149</v>
      </c>
      <c r="F76" s="849"/>
      <c r="G76" s="849"/>
      <c r="H76" s="849"/>
      <c r="I76" s="849"/>
      <c r="J76" s="849">
        <v>1</v>
      </c>
      <c r="K76" s="849">
        <v>99</v>
      </c>
      <c r="L76" s="849">
        <v>1</v>
      </c>
      <c r="M76" s="849">
        <v>99</v>
      </c>
      <c r="N76" s="849">
        <v>1</v>
      </c>
      <c r="O76" s="849">
        <v>91</v>
      </c>
      <c r="P76" s="837">
        <v>0.91919191919191923</v>
      </c>
      <c r="Q76" s="850">
        <v>91</v>
      </c>
    </row>
    <row r="77" spans="1:17" ht="14.4" customHeight="1" x14ac:dyDescent="0.3">
      <c r="A77" s="831" t="s">
        <v>4295</v>
      </c>
      <c r="B77" s="832" t="s">
        <v>4122</v>
      </c>
      <c r="C77" s="832" t="s">
        <v>4118</v>
      </c>
      <c r="D77" s="832" t="s">
        <v>4150</v>
      </c>
      <c r="E77" s="832" t="s">
        <v>4151</v>
      </c>
      <c r="F77" s="849"/>
      <c r="G77" s="849"/>
      <c r="H77" s="849"/>
      <c r="I77" s="849"/>
      <c r="J77" s="849">
        <v>1</v>
      </c>
      <c r="K77" s="849">
        <v>97</v>
      </c>
      <c r="L77" s="849">
        <v>1</v>
      </c>
      <c r="M77" s="849">
        <v>97</v>
      </c>
      <c r="N77" s="849"/>
      <c r="O77" s="849"/>
      <c r="P77" s="837"/>
      <c r="Q77" s="850"/>
    </row>
    <row r="78" spans="1:17" ht="14.4" customHeight="1" x14ac:dyDescent="0.3">
      <c r="A78" s="831" t="s">
        <v>4295</v>
      </c>
      <c r="B78" s="832" t="s">
        <v>4122</v>
      </c>
      <c r="C78" s="832" t="s">
        <v>4118</v>
      </c>
      <c r="D78" s="832" t="s">
        <v>4152</v>
      </c>
      <c r="E78" s="832" t="s">
        <v>4153</v>
      </c>
      <c r="F78" s="849">
        <v>44</v>
      </c>
      <c r="G78" s="849">
        <v>5544</v>
      </c>
      <c r="H78" s="849">
        <v>1.0476190476190477</v>
      </c>
      <c r="I78" s="849">
        <v>126</v>
      </c>
      <c r="J78" s="849">
        <v>42</v>
      </c>
      <c r="K78" s="849">
        <v>5292</v>
      </c>
      <c r="L78" s="849">
        <v>1</v>
      </c>
      <c r="M78" s="849">
        <v>126</v>
      </c>
      <c r="N78" s="849">
        <v>28</v>
      </c>
      <c r="O78" s="849">
        <v>3556</v>
      </c>
      <c r="P78" s="837">
        <v>0.67195767195767198</v>
      </c>
      <c r="Q78" s="850">
        <v>127</v>
      </c>
    </row>
    <row r="79" spans="1:17" ht="14.4" customHeight="1" x14ac:dyDescent="0.3">
      <c r="A79" s="831" t="s">
        <v>4295</v>
      </c>
      <c r="B79" s="832" t="s">
        <v>4122</v>
      </c>
      <c r="C79" s="832" t="s">
        <v>4118</v>
      </c>
      <c r="D79" s="832" t="s">
        <v>4164</v>
      </c>
      <c r="E79" s="832" t="s">
        <v>4165</v>
      </c>
      <c r="F79" s="849"/>
      <c r="G79" s="849"/>
      <c r="H79" s="849"/>
      <c r="I79" s="849"/>
      <c r="J79" s="849">
        <v>1</v>
      </c>
      <c r="K79" s="849">
        <v>1678</v>
      </c>
      <c r="L79" s="849">
        <v>1</v>
      </c>
      <c r="M79" s="849">
        <v>1678</v>
      </c>
      <c r="N79" s="849"/>
      <c r="O79" s="849"/>
      <c r="P79" s="837"/>
      <c r="Q79" s="850"/>
    </row>
    <row r="80" spans="1:17" ht="14.4" customHeight="1" x14ac:dyDescent="0.3">
      <c r="A80" s="831" t="s">
        <v>4295</v>
      </c>
      <c r="B80" s="832" t="s">
        <v>4122</v>
      </c>
      <c r="C80" s="832" t="s">
        <v>4118</v>
      </c>
      <c r="D80" s="832" t="s">
        <v>4172</v>
      </c>
      <c r="E80" s="832" t="s">
        <v>4173</v>
      </c>
      <c r="F80" s="849">
        <v>1</v>
      </c>
      <c r="G80" s="849">
        <v>163</v>
      </c>
      <c r="H80" s="849"/>
      <c r="I80" s="849">
        <v>163</v>
      </c>
      <c r="J80" s="849"/>
      <c r="K80" s="849"/>
      <c r="L80" s="849"/>
      <c r="M80" s="849"/>
      <c r="N80" s="849"/>
      <c r="O80" s="849"/>
      <c r="P80" s="837"/>
      <c r="Q80" s="850"/>
    </row>
    <row r="81" spans="1:17" ht="14.4" customHeight="1" x14ac:dyDescent="0.3">
      <c r="A81" s="831" t="s">
        <v>4295</v>
      </c>
      <c r="B81" s="832" t="s">
        <v>4122</v>
      </c>
      <c r="C81" s="832" t="s">
        <v>4118</v>
      </c>
      <c r="D81" s="832" t="s">
        <v>4174</v>
      </c>
      <c r="E81" s="832" t="s">
        <v>4175</v>
      </c>
      <c r="F81" s="849"/>
      <c r="G81" s="849"/>
      <c r="H81" s="849"/>
      <c r="I81" s="849"/>
      <c r="J81" s="849"/>
      <c r="K81" s="849"/>
      <c r="L81" s="849"/>
      <c r="M81" s="849"/>
      <c r="N81" s="849">
        <v>1</v>
      </c>
      <c r="O81" s="849">
        <v>33.33</v>
      </c>
      <c r="P81" s="837"/>
      <c r="Q81" s="850">
        <v>33.33</v>
      </c>
    </row>
    <row r="82" spans="1:17" ht="14.4" customHeight="1" x14ac:dyDescent="0.3">
      <c r="A82" s="831" t="s">
        <v>4295</v>
      </c>
      <c r="B82" s="832" t="s">
        <v>4122</v>
      </c>
      <c r="C82" s="832" t="s">
        <v>4118</v>
      </c>
      <c r="D82" s="832" t="s">
        <v>4180</v>
      </c>
      <c r="E82" s="832" t="s">
        <v>4181</v>
      </c>
      <c r="F82" s="849"/>
      <c r="G82" s="849"/>
      <c r="H82" s="849"/>
      <c r="I82" s="849"/>
      <c r="J82" s="849">
        <v>1</v>
      </c>
      <c r="K82" s="849">
        <v>86</v>
      </c>
      <c r="L82" s="849">
        <v>1</v>
      </c>
      <c r="M82" s="849">
        <v>86</v>
      </c>
      <c r="N82" s="849"/>
      <c r="O82" s="849"/>
      <c r="P82" s="837"/>
      <c r="Q82" s="850"/>
    </row>
    <row r="83" spans="1:17" ht="14.4" customHeight="1" x14ac:dyDescent="0.3">
      <c r="A83" s="831" t="s">
        <v>4295</v>
      </c>
      <c r="B83" s="832" t="s">
        <v>4122</v>
      </c>
      <c r="C83" s="832" t="s">
        <v>4118</v>
      </c>
      <c r="D83" s="832" t="s">
        <v>4119</v>
      </c>
      <c r="E83" s="832" t="s">
        <v>4120</v>
      </c>
      <c r="F83" s="849">
        <v>5</v>
      </c>
      <c r="G83" s="849">
        <v>1255</v>
      </c>
      <c r="H83" s="849">
        <v>0.5</v>
      </c>
      <c r="I83" s="849">
        <v>251</v>
      </c>
      <c r="J83" s="849">
        <v>10</v>
      </c>
      <c r="K83" s="849">
        <v>2510</v>
      </c>
      <c r="L83" s="849">
        <v>1</v>
      </c>
      <c r="M83" s="849">
        <v>251</v>
      </c>
      <c r="N83" s="849"/>
      <c r="O83" s="849"/>
      <c r="P83" s="837"/>
      <c r="Q83" s="850"/>
    </row>
    <row r="84" spans="1:17" ht="14.4" customHeight="1" x14ac:dyDescent="0.3">
      <c r="A84" s="831" t="s">
        <v>4295</v>
      </c>
      <c r="B84" s="832" t="s">
        <v>4122</v>
      </c>
      <c r="C84" s="832" t="s">
        <v>4118</v>
      </c>
      <c r="D84" s="832" t="s">
        <v>4210</v>
      </c>
      <c r="E84" s="832" t="s">
        <v>4211</v>
      </c>
      <c r="F84" s="849"/>
      <c r="G84" s="849"/>
      <c r="H84" s="849"/>
      <c r="I84" s="849"/>
      <c r="J84" s="849">
        <v>2</v>
      </c>
      <c r="K84" s="849">
        <v>230</v>
      </c>
      <c r="L84" s="849">
        <v>1</v>
      </c>
      <c r="M84" s="849">
        <v>115</v>
      </c>
      <c r="N84" s="849"/>
      <c r="O84" s="849"/>
      <c r="P84" s="837"/>
      <c r="Q84" s="850"/>
    </row>
    <row r="85" spans="1:17" ht="14.4" customHeight="1" x14ac:dyDescent="0.3">
      <c r="A85" s="831" t="s">
        <v>4295</v>
      </c>
      <c r="B85" s="832" t="s">
        <v>4122</v>
      </c>
      <c r="C85" s="832" t="s">
        <v>4118</v>
      </c>
      <c r="D85" s="832" t="s">
        <v>4220</v>
      </c>
      <c r="E85" s="832" t="s">
        <v>4221</v>
      </c>
      <c r="F85" s="849"/>
      <c r="G85" s="849"/>
      <c r="H85" s="849"/>
      <c r="I85" s="849"/>
      <c r="J85" s="849">
        <v>1</v>
      </c>
      <c r="K85" s="849">
        <v>227</v>
      </c>
      <c r="L85" s="849">
        <v>1</v>
      </c>
      <c r="M85" s="849">
        <v>227</v>
      </c>
      <c r="N85" s="849"/>
      <c r="O85" s="849"/>
      <c r="P85" s="837"/>
      <c r="Q85" s="850"/>
    </row>
    <row r="86" spans="1:17" ht="14.4" customHeight="1" x14ac:dyDescent="0.3">
      <c r="A86" s="831" t="s">
        <v>4295</v>
      </c>
      <c r="B86" s="832" t="s">
        <v>4122</v>
      </c>
      <c r="C86" s="832" t="s">
        <v>4118</v>
      </c>
      <c r="D86" s="832" t="s">
        <v>4224</v>
      </c>
      <c r="E86" s="832" t="s">
        <v>4225</v>
      </c>
      <c r="F86" s="849"/>
      <c r="G86" s="849"/>
      <c r="H86" s="849"/>
      <c r="I86" s="849"/>
      <c r="J86" s="849">
        <v>1</v>
      </c>
      <c r="K86" s="849">
        <v>86</v>
      </c>
      <c r="L86" s="849">
        <v>1</v>
      </c>
      <c r="M86" s="849">
        <v>86</v>
      </c>
      <c r="N86" s="849"/>
      <c r="O86" s="849"/>
      <c r="P86" s="837"/>
      <c r="Q86" s="850"/>
    </row>
    <row r="87" spans="1:17" ht="14.4" customHeight="1" x14ac:dyDescent="0.3">
      <c r="A87" s="831" t="s">
        <v>577</v>
      </c>
      <c r="B87" s="832" t="s">
        <v>4122</v>
      </c>
      <c r="C87" s="832" t="s">
        <v>4118</v>
      </c>
      <c r="D87" s="832" t="s">
        <v>4136</v>
      </c>
      <c r="E87" s="832" t="s">
        <v>4137</v>
      </c>
      <c r="F87" s="849">
        <v>2</v>
      </c>
      <c r="G87" s="849">
        <v>74</v>
      </c>
      <c r="H87" s="849">
        <v>1</v>
      </c>
      <c r="I87" s="849">
        <v>37</v>
      </c>
      <c r="J87" s="849">
        <v>2</v>
      </c>
      <c r="K87" s="849">
        <v>74</v>
      </c>
      <c r="L87" s="849">
        <v>1</v>
      </c>
      <c r="M87" s="849">
        <v>37</v>
      </c>
      <c r="N87" s="849">
        <v>1</v>
      </c>
      <c r="O87" s="849">
        <v>37</v>
      </c>
      <c r="P87" s="837">
        <v>0.5</v>
      </c>
      <c r="Q87" s="850">
        <v>37</v>
      </c>
    </row>
    <row r="88" spans="1:17" ht="14.4" customHeight="1" x14ac:dyDescent="0.3">
      <c r="A88" s="831" t="s">
        <v>577</v>
      </c>
      <c r="B88" s="832" t="s">
        <v>4122</v>
      </c>
      <c r="C88" s="832" t="s">
        <v>4118</v>
      </c>
      <c r="D88" s="832" t="s">
        <v>4144</v>
      </c>
      <c r="E88" s="832" t="s">
        <v>4145</v>
      </c>
      <c r="F88" s="849"/>
      <c r="G88" s="849"/>
      <c r="H88" s="849"/>
      <c r="I88" s="849"/>
      <c r="J88" s="849">
        <v>1</v>
      </c>
      <c r="K88" s="849">
        <v>309</v>
      </c>
      <c r="L88" s="849">
        <v>1</v>
      </c>
      <c r="M88" s="849">
        <v>309</v>
      </c>
      <c r="N88" s="849"/>
      <c r="O88" s="849"/>
      <c r="P88" s="837"/>
      <c r="Q88" s="850"/>
    </row>
    <row r="89" spans="1:17" ht="14.4" customHeight="1" x14ac:dyDescent="0.3">
      <c r="A89" s="831" t="s">
        <v>577</v>
      </c>
      <c r="B89" s="832" t="s">
        <v>4122</v>
      </c>
      <c r="C89" s="832" t="s">
        <v>4118</v>
      </c>
      <c r="D89" s="832" t="s">
        <v>4148</v>
      </c>
      <c r="E89" s="832" t="s">
        <v>4149</v>
      </c>
      <c r="F89" s="849">
        <v>1</v>
      </c>
      <c r="G89" s="849">
        <v>99</v>
      </c>
      <c r="H89" s="849">
        <v>0.5</v>
      </c>
      <c r="I89" s="849">
        <v>99</v>
      </c>
      <c r="J89" s="849">
        <v>2</v>
      </c>
      <c r="K89" s="849">
        <v>198</v>
      </c>
      <c r="L89" s="849">
        <v>1</v>
      </c>
      <c r="M89" s="849">
        <v>99</v>
      </c>
      <c r="N89" s="849"/>
      <c r="O89" s="849"/>
      <c r="P89" s="837"/>
      <c r="Q89" s="850"/>
    </row>
    <row r="90" spans="1:17" ht="14.4" customHeight="1" x14ac:dyDescent="0.3">
      <c r="A90" s="831" t="s">
        <v>577</v>
      </c>
      <c r="B90" s="832" t="s">
        <v>4122</v>
      </c>
      <c r="C90" s="832" t="s">
        <v>4118</v>
      </c>
      <c r="D90" s="832" t="s">
        <v>4152</v>
      </c>
      <c r="E90" s="832" t="s">
        <v>4153</v>
      </c>
      <c r="F90" s="849">
        <v>47</v>
      </c>
      <c r="G90" s="849">
        <v>5922</v>
      </c>
      <c r="H90" s="849">
        <v>0.71212121212121215</v>
      </c>
      <c r="I90" s="849">
        <v>126</v>
      </c>
      <c r="J90" s="849">
        <v>66</v>
      </c>
      <c r="K90" s="849">
        <v>8316</v>
      </c>
      <c r="L90" s="849">
        <v>1</v>
      </c>
      <c r="M90" s="849">
        <v>126</v>
      </c>
      <c r="N90" s="849">
        <v>36</v>
      </c>
      <c r="O90" s="849">
        <v>4572</v>
      </c>
      <c r="P90" s="837">
        <v>0.54978354978354982</v>
      </c>
      <c r="Q90" s="850">
        <v>127</v>
      </c>
    </row>
    <row r="91" spans="1:17" ht="14.4" customHeight="1" x14ac:dyDescent="0.3">
      <c r="A91" s="831" t="s">
        <v>577</v>
      </c>
      <c r="B91" s="832" t="s">
        <v>4122</v>
      </c>
      <c r="C91" s="832" t="s">
        <v>4118</v>
      </c>
      <c r="D91" s="832" t="s">
        <v>4174</v>
      </c>
      <c r="E91" s="832" t="s">
        <v>4175</v>
      </c>
      <c r="F91" s="849"/>
      <c r="G91" s="849"/>
      <c r="H91" s="849"/>
      <c r="I91" s="849"/>
      <c r="J91" s="849"/>
      <c r="K91" s="849"/>
      <c r="L91" s="849"/>
      <c r="M91" s="849"/>
      <c r="N91" s="849">
        <v>4</v>
      </c>
      <c r="O91" s="849">
        <v>133.32999999999998</v>
      </c>
      <c r="P91" s="837"/>
      <c r="Q91" s="850">
        <v>33.332499999999996</v>
      </c>
    </row>
    <row r="92" spans="1:17" ht="14.4" customHeight="1" x14ac:dyDescent="0.3">
      <c r="A92" s="831" t="s">
        <v>577</v>
      </c>
      <c r="B92" s="832" t="s">
        <v>4122</v>
      </c>
      <c r="C92" s="832" t="s">
        <v>4118</v>
      </c>
      <c r="D92" s="832" t="s">
        <v>4186</v>
      </c>
      <c r="E92" s="832" t="s">
        <v>4187</v>
      </c>
      <c r="F92" s="849"/>
      <c r="G92" s="849"/>
      <c r="H92" s="849"/>
      <c r="I92" s="849"/>
      <c r="J92" s="849">
        <v>2</v>
      </c>
      <c r="K92" s="849">
        <v>790</v>
      </c>
      <c r="L92" s="849">
        <v>1</v>
      </c>
      <c r="M92" s="849">
        <v>395</v>
      </c>
      <c r="N92" s="849">
        <v>1</v>
      </c>
      <c r="O92" s="849">
        <v>496</v>
      </c>
      <c r="P92" s="837">
        <v>0.6278481012658228</v>
      </c>
      <c r="Q92" s="850">
        <v>496</v>
      </c>
    </row>
    <row r="93" spans="1:17" ht="14.4" customHeight="1" x14ac:dyDescent="0.3">
      <c r="A93" s="831" t="s">
        <v>577</v>
      </c>
      <c r="B93" s="832" t="s">
        <v>4122</v>
      </c>
      <c r="C93" s="832" t="s">
        <v>4118</v>
      </c>
      <c r="D93" s="832" t="s">
        <v>4119</v>
      </c>
      <c r="E93" s="832" t="s">
        <v>4120</v>
      </c>
      <c r="F93" s="849"/>
      <c r="G93" s="849"/>
      <c r="H93" s="849"/>
      <c r="I93" s="849"/>
      <c r="J93" s="849">
        <v>8</v>
      </c>
      <c r="K93" s="849">
        <v>2008</v>
      </c>
      <c r="L93" s="849">
        <v>1</v>
      </c>
      <c r="M93" s="849">
        <v>251</v>
      </c>
      <c r="N93" s="849">
        <v>3</v>
      </c>
      <c r="O93" s="849">
        <v>756</v>
      </c>
      <c r="P93" s="837">
        <v>0.37649402390438247</v>
      </c>
      <c r="Q93" s="850">
        <v>252</v>
      </c>
    </row>
    <row r="94" spans="1:17" ht="14.4" customHeight="1" x14ac:dyDescent="0.3">
      <c r="A94" s="831" t="s">
        <v>577</v>
      </c>
      <c r="B94" s="832" t="s">
        <v>4122</v>
      </c>
      <c r="C94" s="832" t="s">
        <v>4118</v>
      </c>
      <c r="D94" s="832" t="s">
        <v>4296</v>
      </c>
      <c r="E94" s="832" t="s">
        <v>4297</v>
      </c>
      <c r="F94" s="849">
        <v>2</v>
      </c>
      <c r="G94" s="849">
        <v>728</v>
      </c>
      <c r="H94" s="849"/>
      <c r="I94" s="849">
        <v>364</v>
      </c>
      <c r="J94" s="849"/>
      <c r="K94" s="849"/>
      <c r="L94" s="849"/>
      <c r="M94" s="849"/>
      <c r="N94" s="849"/>
      <c r="O94" s="849"/>
      <c r="P94" s="837"/>
      <c r="Q94" s="850"/>
    </row>
    <row r="95" spans="1:17" ht="14.4" customHeight="1" x14ac:dyDescent="0.3">
      <c r="A95" s="831" t="s">
        <v>577</v>
      </c>
      <c r="B95" s="832" t="s">
        <v>4122</v>
      </c>
      <c r="C95" s="832" t="s">
        <v>4118</v>
      </c>
      <c r="D95" s="832" t="s">
        <v>4298</v>
      </c>
      <c r="E95" s="832" t="s">
        <v>4299</v>
      </c>
      <c r="F95" s="849">
        <v>1</v>
      </c>
      <c r="G95" s="849">
        <v>1668</v>
      </c>
      <c r="H95" s="849">
        <v>0.99880239520958081</v>
      </c>
      <c r="I95" s="849">
        <v>1668</v>
      </c>
      <c r="J95" s="849">
        <v>1</v>
      </c>
      <c r="K95" s="849">
        <v>1670</v>
      </c>
      <c r="L95" s="849">
        <v>1</v>
      </c>
      <c r="M95" s="849">
        <v>1670</v>
      </c>
      <c r="N95" s="849"/>
      <c r="O95" s="849"/>
      <c r="P95" s="837"/>
      <c r="Q95" s="850"/>
    </row>
    <row r="96" spans="1:17" ht="14.4" customHeight="1" x14ac:dyDescent="0.3">
      <c r="A96" s="831" t="s">
        <v>577</v>
      </c>
      <c r="B96" s="832" t="s">
        <v>4122</v>
      </c>
      <c r="C96" s="832" t="s">
        <v>4118</v>
      </c>
      <c r="D96" s="832" t="s">
        <v>4300</v>
      </c>
      <c r="E96" s="832" t="s">
        <v>4301</v>
      </c>
      <c r="F96" s="849"/>
      <c r="G96" s="849"/>
      <c r="H96" s="849"/>
      <c r="I96" s="849"/>
      <c r="J96" s="849">
        <v>1</v>
      </c>
      <c r="K96" s="849">
        <v>310</v>
      </c>
      <c r="L96" s="849">
        <v>1</v>
      </c>
      <c r="M96" s="849">
        <v>310</v>
      </c>
      <c r="N96" s="849">
        <v>1</v>
      </c>
      <c r="O96" s="849">
        <v>311</v>
      </c>
      <c r="P96" s="837">
        <v>1.0032258064516129</v>
      </c>
      <c r="Q96" s="850">
        <v>311</v>
      </c>
    </row>
    <row r="97" spans="1:17" ht="14.4" customHeight="1" x14ac:dyDescent="0.3">
      <c r="A97" s="831" t="s">
        <v>577</v>
      </c>
      <c r="B97" s="832" t="s">
        <v>4122</v>
      </c>
      <c r="C97" s="832" t="s">
        <v>4118</v>
      </c>
      <c r="D97" s="832" t="s">
        <v>4220</v>
      </c>
      <c r="E97" s="832" t="s">
        <v>4221</v>
      </c>
      <c r="F97" s="849"/>
      <c r="G97" s="849"/>
      <c r="H97" s="849"/>
      <c r="I97" s="849"/>
      <c r="J97" s="849">
        <v>1</v>
      </c>
      <c r="K97" s="849">
        <v>227</v>
      </c>
      <c r="L97" s="849">
        <v>1</v>
      </c>
      <c r="M97" s="849">
        <v>227</v>
      </c>
      <c r="N97" s="849">
        <v>1</v>
      </c>
      <c r="O97" s="849">
        <v>165</v>
      </c>
      <c r="P97" s="837">
        <v>0.72687224669603523</v>
      </c>
      <c r="Q97" s="850">
        <v>165</v>
      </c>
    </row>
    <row r="98" spans="1:17" ht="14.4" customHeight="1" x14ac:dyDescent="0.3">
      <c r="A98" s="831" t="s">
        <v>577</v>
      </c>
      <c r="B98" s="832" t="s">
        <v>4122</v>
      </c>
      <c r="C98" s="832" t="s">
        <v>4118</v>
      </c>
      <c r="D98" s="832" t="s">
        <v>4302</v>
      </c>
      <c r="E98" s="832" t="s">
        <v>4303</v>
      </c>
      <c r="F98" s="849"/>
      <c r="G98" s="849"/>
      <c r="H98" s="849"/>
      <c r="I98" s="849"/>
      <c r="J98" s="849"/>
      <c r="K98" s="849"/>
      <c r="L98" s="849"/>
      <c r="M98" s="849"/>
      <c r="N98" s="849">
        <v>1</v>
      </c>
      <c r="O98" s="849">
        <v>467</v>
      </c>
      <c r="P98" s="837"/>
      <c r="Q98" s="850">
        <v>467</v>
      </c>
    </row>
    <row r="99" spans="1:17" ht="14.4" customHeight="1" x14ac:dyDescent="0.3">
      <c r="A99" s="831" t="s">
        <v>577</v>
      </c>
      <c r="B99" s="832" t="s">
        <v>4304</v>
      </c>
      <c r="C99" s="832" t="s">
        <v>4118</v>
      </c>
      <c r="D99" s="832" t="s">
        <v>4305</v>
      </c>
      <c r="E99" s="832" t="s">
        <v>4306</v>
      </c>
      <c r="F99" s="849">
        <v>1</v>
      </c>
      <c r="G99" s="849">
        <v>2770</v>
      </c>
      <c r="H99" s="849"/>
      <c r="I99" s="849">
        <v>2770</v>
      </c>
      <c r="J99" s="849"/>
      <c r="K99" s="849"/>
      <c r="L99" s="849"/>
      <c r="M99" s="849"/>
      <c r="N99" s="849">
        <v>1</v>
      </c>
      <c r="O99" s="849">
        <v>2774</v>
      </c>
      <c r="P99" s="837"/>
      <c r="Q99" s="850">
        <v>2774</v>
      </c>
    </row>
    <row r="100" spans="1:17" ht="14.4" customHeight="1" x14ac:dyDescent="0.3">
      <c r="A100" s="831" t="s">
        <v>577</v>
      </c>
      <c r="B100" s="832" t="s">
        <v>4304</v>
      </c>
      <c r="C100" s="832" t="s">
        <v>4118</v>
      </c>
      <c r="D100" s="832" t="s">
        <v>4307</v>
      </c>
      <c r="E100" s="832" t="s">
        <v>4308</v>
      </c>
      <c r="F100" s="849">
        <v>1</v>
      </c>
      <c r="G100" s="849">
        <v>1678</v>
      </c>
      <c r="H100" s="849"/>
      <c r="I100" s="849">
        <v>1678</v>
      </c>
      <c r="J100" s="849"/>
      <c r="K100" s="849"/>
      <c r="L100" s="849"/>
      <c r="M100" s="849"/>
      <c r="N100" s="849"/>
      <c r="O100" s="849"/>
      <c r="P100" s="837"/>
      <c r="Q100" s="850"/>
    </row>
    <row r="101" spans="1:17" ht="14.4" customHeight="1" x14ac:dyDescent="0.3">
      <c r="A101" s="831" t="s">
        <v>577</v>
      </c>
      <c r="B101" s="832" t="s">
        <v>4304</v>
      </c>
      <c r="C101" s="832" t="s">
        <v>4118</v>
      </c>
      <c r="D101" s="832" t="s">
        <v>4309</v>
      </c>
      <c r="E101" s="832" t="s">
        <v>4310</v>
      </c>
      <c r="F101" s="849">
        <v>1</v>
      </c>
      <c r="G101" s="849">
        <v>2314</v>
      </c>
      <c r="H101" s="849"/>
      <c r="I101" s="849">
        <v>2314</v>
      </c>
      <c r="J101" s="849"/>
      <c r="K101" s="849"/>
      <c r="L101" s="849"/>
      <c r="M101" s="849"/>
      <c r="N101" s="849"/>
      <c r="O101" s="849"/>
      <c r="P101" s="837"/>
      <c r="Q101" s="850"/>
    </row>
    <row r="102" spans="1:17" ht="14.4" customHeight="1" x14ac:dyDescent="0.3">
      <c r="A102" s="831" t="s">
        <v>577</v>
      </c>
      <c r="B102" s="832" t="s">
        <v>4304</v>
      </c>
      <c r="C102" s="832" t="s">
        <v>4118</v>
      </c>
      <c r="D102" s="832" t="s">
        <v>4311</v>
      </c>
      <c r="E102" s="832" t="s">
        <v>4312</v>
      </c>
      <c r="F102" s="849">
        <v>1</v>
      </c>
      <c r="G102" s="849">
        <v>4937</v>
      </c>
      <c r="H102" s="849"/>
      <c r="I102" s="849">
        <v>4937</v>
      </c>
      <c r="J102" s="849"/>
      <c r="K102" s="849"/>
      <c r="L102" s="849"/>
      <c r="M102" s="849"/>
      <c r="N102" s="849"/>
      <c r="O102" s="849"/>
      <c r="P102" s="837"/>
      <c r="Q102" s="850"/>
    </row>
    <row r="103" spans="1:17" ht="14.4" customHeight="1" x14ac:dyDescent="0.3">
      <c r="A103" s="831" t="s">
        <v>577</v>
      </c>
      <c r="B103" s="832" t="s">
        <v>4304</v>
      </c>
      <c r="C103" s="832" t="s">
        <v>4118</v>
      </c>
      <c r="D103" s="832" t="s">
        <v>4313</v>
      </c>
      <c r="E103" s="832" t="s">
        <v>4314</v>
      </c>
      <c r="F103" s="849"/>
      <c r="G103" s="849"/>
      <c r="H103" s="849"/>
      <c r="I103" s="849"/>
      <c r="J103" s="849">
        <v>0</v>
      </c>
      <c r="K103" s="849">
        <v>0</v>
      </c>
      <c r="L103" s="849"/>
      <c r="M103" s="849"/>
      <c r="N103" s="849"/>
      <c r="O103" s="849"/>
      <c r="P103" s="837"/>
      <c r="Q103" s="850"/>
    </row>
    <row r="104" spans="1:17" ht="14.4" customHeight="1" x14ac:dyDescent="0.3">
      <c r="A104" s="831" t="s">
        <v>577</v>
      </c>
      <c r="B104" s="832" t="s">
        <v>4304</v>
      </c>
      <c r="C104" s="832" t="s">
        <v>4118</v>
      </c>
      <c r="D104" s="832" t="s">
        <v>4315</v>
      </c>
      <c r="E104" s="832" t="s">
        <v>4316</v>
      </c>
      <c r="F104" s="849"/>
      <c r="G104" s="849"/>
      <c r="H104" s="849"/>
      <c r="I104" s="849"/>
      <c r="J104" s="849"/>
      <c r="K104" s="849"/>
      <c r="L104" s="849"/>
      <c r="M104" s="849"/>
      <c r="N104" s="849">
        <v>1</v>
      </c>
      <c r="O104" s="849">
        <v>2814</v>
      </c>
      <c r="P104" s="837"/>
      <c r="Q104" s="850">
        <v>2814</v>
      </c>
    </row>
    <row r="105" spans="1:17" ht="14.4" customHeight="1" x14ac:dyDescent="0.3">
      <c r="A105" s="831" t="s">
        <v>577</v>
      </c>
      <c r="B105" s="832" t="s">
        <v>4304</v>
      </c>
      <c r="C105" s="832" t="s">
        <v>4118</v>
      </c>
      <c r="D105" s="832" t="s">
        <v>4317</v>
      </c>
      <c r="E105" s="832" t="s">
        <v>4318</v>
      </c>
      <c r="F105" s="849"/>
      <c r="G105" s="849"/>
      <c r="H105" s="849"/>
      <c r="I105" s="849"/>
      <c r="J105" s="849">
        <v>1</v>
      </c>
      <c r="K105" s="849">
        <v>6288</v>
      </c>
      <c r="L105" s="849">
        <v>1</v>
      </c>
      <c r="M105" s="849">
        <v>6288</v>
      </c>
      <c r="N105" s="849"/>
      <c r="O105" s="849"/>
      <c r="P105" s="837"/>
      <c r="Q105" s="850"/>
    </row>
    <row r="106" spans="1:17" ht="14.4" customHeight="1" x14ac:dyDescent="0.3">
      <c r="A106" s="831" t="s">
        <v>577</v>
      </c>
      <c r="B106" s="832" t="s">
        <v>4304</v>
      </c>
      <c r="C106" s="832" t="s">
        <v>4118</v>
      </c>
      <c r="D106" s="832" t="s">
        <v>4319</v>
      </c>
      <c r="E106" s="832" t="s">
        <v>4320</v>
      </c>
      <c r="F106" s="849"/>
      <c r="G106" s="849"/>
      <c r="H106" s="849"/>
      <c r="I106" s="849"/>
      <c r="J106" s="849">
        <v>0</v>
      </c>
      <c r="K106" s="849">
        <v>0</v>
      </c>
      <c r="L106" s="849"/>
      <c r="M106" s="849"/>
      <c r="N106" s="849"/>
      <c r="O106" s="849"/>
      <c r="P106" s="837"/>
      <c r="Q106" s="850"/>
    </row>
    <row r="107" spans="1:17" ht="14.4" customHeight="1" x14ac:dyDescent="0.3">
      <c r="A107" s="831" t="s">
        <v>577</v>
      </c>
      <c r="B107" s="832" t="s">
        <v>4304</v>
      </c>
      <c r="C107" s="832" t="s">
        <v>4118</v>
      </c>
      <c r="D107" s="832" t="s">
        <v>4321</v>
      </c>
      <c r="E107" s="832" t="s">
        <v>4322</v>
      </c>
      <c r="F107" s="849">
        <v>1</v>
      </c>
      <c r="G107" s="849">
        <v>3612</v>
      </c>
      <c r="H107" s="849"/>
      <c r="I107" s="849">
        <v>3612</v>
      </c>
      <c r="J107" s="849"/>
      <c r="K107" s="849"/>
      <c r="L107" s="849"/>
      <c r="M107" s="849"/>
      <c r="N107" s="849"/>
      <c r="O107" s="849"/>
      <c r="P107" s="837"/>
      <c r="Q107" s="850"/>
    </row>
    <row r="108" spans="1:17" ht="14.4" customHeight="1" x14ac:dyDescent="0.3">
      <c r="A108" s="831" t="s">
        <v>577</v>
      </c>
      <c r="B108" s="832" t="s">
        <v>4304</v>
      </c>
      <c r="C108" s="832" t="s">
        <v>4118</v>
      </c>
      <c r="D108" s="832" t="s">
        <v>4323</v>
      </c>
      <c r="E108" s="832" t="s">
        <v>4324</v>
      </c>
      <c r="F108" s="849"/>
      <c r="G108" s="849"/>
      <c r="H108" s="849"/>
      <c r="I108" s="849"/>
      <c r="J108" s="849"/>
      <c r="K108" s="849"/>
      <c r="L108" s="849"/>
      <c r="M108" s="849"/>
      <c r="N108" s="849">
        <v>1</v>
      </c>
      <c r="O108" s="849">
        <v>3301</v>
      </c>
      <c r="P108" s="837"/>
      <c r="Q108" s="850">
        <v>3301</v>
      </c>
    </row>
    <row r="109" spans="1:17" ht="14.4" customHeight="1" x14ac:dyDescent="0.3">
      <c r="A109" s="831" t="s">
        <v>577</v>
      </c>
      <c r="B109" s="832" t="s">
        <v>4304</v>
      </c>
      <c r="C109" s="832" t="s">
        <v>4118</v>
      </c>
      <c r="D109" s="832" t="s">
        <v>4325</v>
      </c>
      <c r="E109" s="832" t="s">
        <v>4326</v>
      </c>
      <c r="F109" s="849">
        <v>1</v>
      </c>
      <c r="G109" s="849">
        <v>5746</v>
      </c>
      <c r="H109" s="849"/>
      <c r="I109" s="849">
        <v>5746</v>
      </c>
      <c r="J109" s="849"/>
      <c r="K109" s="849"/>
      <c r="L109" s="849"/>
      <c r="M109" s="849"/>
      <c r="N109" s="849"/>
      <c r="O109" s="849"/>
      <c r="P109" s="837"/>
      <c r="Q109" s="850"/>
    </row>
    <row r="110" spans="1:17" ht="14.4" customHeight="1" x14ac:dyDescent="0.3">
      <c r="A110" s="831" t="s">
        <v>577</v>
      </c>
      <c r="B110" s="832" t="s">
        <v>4304</v>
      </c>
      <c r="C110" s="832" t="s">
        <v>4118</v>
      </c>
      <c r="D110" s="832" t="s">
        <v>4327</v>
      </c>
      <c r="E110" s="832" t="s">
        <v>4328</v>
      </c>
      <c r="F110" s="849"/>
      <c r="G110" s="849"/>
      <c r="H110" s="849"/>
      <c r="I110" s="849"/>
      <c r="J110" s="849">
        <v>1</v>
      </c>
      <c r="K110" s="849">
        <v>4667</v>
      </c>
      <c r="L110" s="849">
        <v>1</v>
      </c>
      <c r="M110" s="849">
        <v>4667</v>
      </c>
      <c r="N110" s="849"/>
      <c r="O110" s="849"/>
      <c r="P110" s="837"/>
      <c r="Q110" s="850"/>
    </row>
    <row r="111" spans="1:17" ht="14.4" customHeight="1" x14ac:dyDescent="0.3">
      <c r="A111" s="831" t="s">
        <v>577</v>
      </c>
      <c r="B111" s="832" t="s">
        <v>4304</v>
      </c>
      <c r="C111" s="832" t="s">
        <v>4118</v>
      </c>
      <c r="D111" s="832" t="s">
        <v>4329</v>
      </c>
      <c r="E111" s="832" t="s">
        <v>4330</v>
      </c>
      <c r="F111" s="849"/>
      <c r="G111" s="849"/>
      <c r="H111" s="849"/>
      <c r="I111" s="849"/>
      <c r="J111" s="849"/>
      <c r="K111" s="849"/>
      <c r="L111" s="849"/>
      <c r="M111" s="849"/>
      <c r="N111" s="849">
        <v>1</v>
      </c>
      <c r="O111" s="849">
        <v>8761</v>
      </c>
      <c r="P111" s="837"/>
      <c r="Q111" s="850">
        <v>8761</v>
      </c>
    </row>
    <row r="112" spans="1:17" ht="14.4" customHeight="1" x14ac:dyDescent="0.3">
      <c r="A112" s="831" t="s">
        <v>577</v>
      </c>
      <c r="B112" s="832" t="s">
        <v>4304</v>
      </c>
      <c r="C112" s="832" t="s">
        <v>4118</v>
      </c>
      <c r="D112" s="832" t="s">
        <v>4331</v>
      </c>
      <c r="E112" s="832" t="s">
        <v>4332</v>
      </c>
      <c r="F112" s="849"/>
      <c r="G112" s="849"/>
      <c r="H112" s="849"/>
      <c r="I112" s="849"/>
      <c r="J112" s="849">
        <v>1</v>
      </c>
      <c r="K112" s="849">
        <v>6206</v>
      </c>
      <c r="L112" s="849">
        <v>1</v>
      </c>
      <c r="M112" s="849">
        <v>6206</v>
      </c>
      <c r="N112" s="849"/>
      <c r="O112" s="849"/>
      <c r="P112" s="837"/>
      <c r="Q112" s="850"/>
    </row>
    <row r="113" spans="1:17" ht="14.4" customHeight="1" x14ac:dyDescent="0.3">
      <c r="A113" s="831" t="s">
        <v>577</v>
      </c>
      <c r="B113" s="832" t="s">
        <v>4304</v>
      </c>
      <c r="C113" s="832" t="s">
        <v>4118</v>
      </c>
      <c r="D113" s="832" t="s">
        <v>4333</v>
      </c>
      <c r="E113" s="832" t="s">
        <v>4334</v>
      </c>
      <c r="F113" s="849"/>
      <c r="G113" s="849"/>
      <c r="H113" s="849"/>
      <c r="I113" s="849"/>
      <c r="J113" s="849">
        <v>1</v>
      </c>
      <c r="K113" s="849">
        <v>8593</v>
      </c>
      <c r="L113" s="849">
        <v>1</v>
      </c>
      <c r="M113" s="849">
        <v>8593</v>
      </c>
      <c r="N113" s="849"/>
      <c r="O113" s="849"/>
      <c r="P113" s="837"/>
      <c r="Q113" s="850"/>
    </row>
    <row r="114" spans="1:17" ht="14.4" customHeight="1" x14ac:dyDescent="0.3">
      <c r="A114" s="831" t="s">
        <v>577</v>
      </c>
      <c r="B114" s="832" t="s">
        <v>4117</v>
      </c>
      <c r="C114" s="832" t="s">
        <v>4123</v>
      </c>
      <c r="D114" s="832" t="s">
        <v>4335</v>
      </c>
      <c r="E114" s="832" t="s">
        <v>941</v>
      </c>
      <c r="F114" s="849"/>
      <c r="G114" s="849"/>
      <c r="H114" s="849"/>
      <c r="I114" s="849"/>
      <c r="J114" s="849">
        <v>2.2000000000000002</v>
      </c>
      <c r="K114" s="849">
        <v>24846.47</v>
      </c>
      <c r="L114" s="849">
        <v>1</v>
      </c>
      <c r="M114" s="849">
        <v>11293.85</v>
      </c>
      <c r="N114" s="849">
        <v>3.9</v>
      </c>
      <c r="O114" s="849">
        <v>27815.279999999999</v>
      </c>
      <c r="P114" s="837">
        <v>1.1194861885813154</v>
      </c>
      <c r="Q114" s="850">
        <v>7132.123076923077</v>
      </c>
    </row>
    <row r="115" spans="1:17" ht="14.4" customHeight="1" x14ac:dyDescent="0.3">
      <c r="A115" s="831" t="s">
        <v>577</v>
      </c>
      <c r="B115" s="832" t="s">
        <v>4117</v>
      </c>
      <c r="C115" s="832" t="s">
        <v>4123</v>
      </c>
      <c r="D115" s="832" t="s">
        <v>4336</v>
      </c>
      <c r="E115" s="832"/>
      <c r="F115" s="849">
        <v>1</v>
      </c>
      <c r="G115" s="849">
        <v>49.93</v>
      </c>
      <c r="H115" s="849">
        <v>0.16666666666666669</v>
      </c>
      <c r="I115" s="849">
        <v>49.93</v>
      </c>
      <c r="J115" s="849">
        <v>6</v>
      </c>
      <c r="K115" s="849">
        <v>299.58</v>
      </c>
      <c r="L115" s="849">
        <v>1</v>
      </c>
      <c r="M115" s="849">
        <v>49.93</v>
      </c>
      <c r="N115" s="849"/>
      <c r="O115" s="849"/>
      <c r="P115" s="837"/>
      <c r="Q115" s="850"/>
    </row>
    <row r="116" spans="1:17" ht="14.4" customHeight="1" x14ac:dyDescent="0.3">
      <c r="A116" s="831" t="s">
        <v>577</v>
      </c>
      <c r="B116" s="832" t="s">
        <v>4117</v>
      </c>
      <c r="C116" s="832" t="s">
        <v>4123</v>
      </c>
      <c r="D116" s="832" t="s">
        <v>4337</v>
      </c>
      <c r="E116" s="832" t="s">
        <v>1444</v>
      </c>
      <c r="F116" s="849"/>
      <c r="G116" s="849"/>
      <c r="H116" s="849"/>
      <c r="I116" s="849"/>
      <c r="J116" s="849"/>
      <c r="K116" s="849"/>
      <c r="L116" s="849"/>
      <c r="M116" s="849"/>
      <c r="N116" s="849">
        <v>33</v>
      </c>
      <c r="O116" s="849">
        <v>1781.01</v>
      </c>
      <c r="P116" s="837"/>
      <c r="Q116" s="850">
        <v>53.97</v>
      </c>
    </row>
    <row r="117" spans="1:17" ht="14.4" customHeight="1" x14ac:dyDescent="0.3">
      <c r="A117" s="831" t="s">
        <v>577</v>
      </c>
      <c r="B117" s="832" t="s">
        <v>4117</v>
      </c>
      <c r="C117" s="832" t="s">
        <v>4123</v>
      </c>
      <c r="D117" s="832" t="s">
        <v>4338</v>
      </c>
      <c r="E117" s="832" t="s">
        <v>4339</v>
      </c>
      <c r="F117" s="849">
        <v>2</v>
      </c>
      <c r="G117" s="849">
        <v>9976.18</v>
      </c>
      <c r="H117" s="849"/>
      <c r="I117" s="849">
        <v>4988.09</v>
      </c>
      <c r="J117" s="849"/>
      <c r="K117" s="849"/>
      <c r="L117" s="849"/>
      <c r="M117" s="849"/>
      <c r="N117" s="849"/>
      <c r="O117" s="849"/>
      <c r="P117" s="837"/>
      <c r="Q117" s="850"/>
    </row>
    <row r="118" spans="1:17" ht="14.4" customHeight="1" x14ac:dyDescent="0.3">
      <c r="A118" s="831" t="s">
        <v>577</v>
      </c>
      <c r="B118" s="832" t="s">
        <v>4117</v>
      </c>
      <c r="C118" s="832" t="s">
        <v>4123</v>
      </c>
      <c r="D118" s="832" t="s">
        <v>4340</v>
      </c>
      <c r="E118" s="832" t="s">
        <v>1444</v>
      </c>
      <c r="F118" s="849">
        <v>321</v>
      </c>
      <c r="G118" s="849">
        <v>27439.08</v>
      </c>
      <c r="H118" s="849">
        <v>2.5194548098959868</v>
      </c>
      <c r="I118" s="849">
        <v>85.48</v>
      </c>
      <c r="J118" s="849">
        <v>136</v>
      </c>
      <c r="K118" s="849">
        <v>10890.88</v>
      </c>
      <c r="L118" s="849">
        <v>1</v>
      </c>
      <c r="M118" s="849">
        <v>80.08</v>
      </c>
      <c r="N118" s="849">
        <v>263</v>
      </c>
      <c r="O118" s="849">
        <v>21061.039999999997</v>
      </c>
      <c r="P118" s="837">
        <v>1.9338235294117645</v>
      </c>
      <c r="Q118" s="850">
        <v>80.079999999999984</v>
      </c>
    </row>
    <row r="119" spans="1:17" ht="14.4" customHeight="1" x14ac:dyDescent="0.3">
      <c r="A119" s="831" t="s">
        <v>577</v>
      </c>
      <c r="B119" s="832" t="s">
        <v>4117</v>
      </c>
      <c r="C119" s="832" t="s">
        <v>4123</v>
      </c>
      <c r="D119" s="832" t="s">
        <v>4341</v>
      </c>
      <c r="E119" s="832" t="s">
        <v>928</v>
      </c>
      <c r="F119" s="849">
        <v>119</v>
      </c>
      <c r="G119" s="849">
        <v>6949.5999999999995</v>
      </c>
      <c r="H119" s="849">
        <v>0.31733333333333336</v>
      </c>
      <c r="I119" s="849">
        <v>58.4</v>
      </c>
      <c r="J119" s="849">
        <v>375</v>
      </c>
      <c r="K119" s="849">
        <v>21899.999999999996</v>
      </c>
      <c r="L119" s="849">
        <v>1</v>
      </c>
      <c r="M119" s="849">
        <v>58.399999999999991</v>
      </c>
      <c r="N119" s="849">
        <v>338</v>
      </c>
      <c r="O119" s="849">
        <v>19739.2</v>
      </c>
      <c r="P119" s="837">
        <v>0.90133333333333354</v>
      </c>
      <c r="Q119" s="850">
        <v>58.400000000000006</v>
      </c>
    </row>
    <row r="120" spans="1:17" ht="14.4" customHeight="1" x14ac:dyDescent="0.3">
      <c r="A120" s="831" t="s">
        <v>577</v>
      </c>
      <c r="B120" s="832" t="s">
        <v>4117</v>
      </c>
      <c r="C120" s="832" t="s">
        <v>4123</v>
      </c>
      <c r="D120" s="832" t="s">
        <v>4342</v>
      </c>
      <c r="E120" s="832" t="s">
        <v>1353</v>
      </c>
      <c r="F120" s="849"/>
      <c r="G120" s="849"/>
      <c r="H120" s="849"/>
      <c r="I120" s="849"/>
      <c r="J120" s="849">
        <v>2.9</v>
      </c>
      <c r="K120" s="849">
        <v>34838.86</v>
      </c>
      <c r="L120" s="849">
        <v>1</v>
      </c>
      <c r="M120" s="849">
        <v>12013.400000000001</v>
      </c>
      <c r="N120" s="849"/>
      <c r="O120" s="849"/>
      <c r="P120" s="837"/>
      <c r="Q120" s="850"/>
    </row>
    <row r="121" spans="1:17" ht="14.4" customHeight="1" x14ac:dyDescent="0.3">
      <c r="A121" s="831" t="s">
        <v>577</v>
      </c>
      <c r="B121" s="832" t="s">
        <v>4117</v>
      </c>
      <c r="C121" s="832" t="s">
        <v>4123</v>
      </c>
      <c r="D121" s="832" t="s">
        <v>4343</v>
      </c>
      <c r="E121" s="832"/>
      <c r="F121" s="849">
        <v>11</v>
      </c>
      <c r="G121" s="849">
        <v>424.71</v>
      </c>
      <c r="H121" s="849"/>
      <c r="I121" s="849">
        <v>38.61</v>
      </c>
      <c r="J121" s="849"/>
      <c r="K121" s="849"/>
      <c r="L121" s="849"/>
      <c r="M121" s="849"/>
      <c r="N121" s="849"/>
      <c r="O121" s="849"/>
      <c r="P121" s="837"/>
      <c r="Q121" s="850"/>
    </row>
    <row r="122" spans="1:17" ht="14.4" customHeight="1" x14ac:dyDescent="0.3">
      <c r="A122" s="831" t="s">
        <v>577</v>
      </c>
      <c r="B122" s="832" t="s">
        <v>4117</v>
      </c>
      <c r="C122" s="832" t="s">
        <v>4123</v>
      </c>
      <c r="D122" s="832" t="s">
        <v>4344</v>
      </c>
      <c r="E122" s="832" t="s">
        <v>4345</v>
      </c>
      <c r="F122" s="849">
        <v>42.8</v>
      </c>
      <c r="G122" s="849">
        <v>16546.48</v>
      </c>
      <c r="H122" s="849">
        <v>0.90870488322717613</v>
      </c>
      <c r="I122" s="849">
        <v>386.6</v>
      </c>
      <c r="J122" s="849">
        <v>47.1</v>
      </c>
      <c r="K122" s="849">
        <v>18208.86</v>
      </c>
      <c r="L122" s="849">
        <v>1</v>
      </c>
      <c r="M122" s="849">
        <v>386.6</v>
      </c>
      <c r="N122" s="849">
        <v>34.300000000000004</v>
      </c>
      <c r="O122" s="849">
        <v>13260.390000000001</v>
      </c>
      <c r="P122" s="837">
        <v>0.72823834111525931</v>
      </c>
      <c r="Q122" s="850">
        <v>386.60029154518952</v>
      </c>
    </row>
    <row r="123" spans="1:17" ht="14.4" customHeight="1" x14ac:dyDescent="0.3">
      <c r="A123" s="831" t="s">
        <v>577</v>
      </c>
      <c r="B123" s="832" t="s">
        <v>4117</v>
      </c>
      <c r="C123" s="832" t="s">
        <v>4123</v>
      </c>
      <c r="D123" s="832" t="s">
        <v>4346</v>
      </c>
      <c r="E123" s="832" t="s">
        <v>1074</v>
      </c>
      <c r="F123" s="849"/>
      <c r="G123" s="849"/>
      <c r="H123" s="849"/>
      <c r="I123" s="849"/>
      <c r="J123" s="849">
        <v>5</v>
      </c>
      <c r="K123" s="849">
        <v>45791.350000000006</v>
      </c>
      <c r="L123" s="849">
        <v>1</v>
      </c>
      <c r="M123" s="849">
        <v>9158.27</v>
      </c>
      <c r="N123" s="849"/>
      <c r="O123" s="849"/>
      <c r="P123" s="837"/>
      <c r="Q123" s="850"/>
    </row>
    <row r="124" spans="1:17" ht="14.4" customHeight="1" x14ac:dyDescent="0.3">
      <c r="A124" s="831" t="s">
        <v>577</v>
      </c>
      <c r="B124" s="832" t="s">
        <v>4117</v>
      </c>
      <c r="C124" s="832" t="s">
        <v>4123</v>
      </c>
      <c r="D124" s="832" t="s">
        <v>4347</v>
      </c>
      <c r="E124" s="832" t="s">
        <v>4348</v>
      </c>
      <c r="F124" s="849">
        <v>43.4</v>
      </c>
      <c r="G124" s="849">
        <v>11792.480000000001</v>
      </c>
      <c r="H124" s="849">
        <v>1.0284324891902121</v>
      </c>
      <c r="I124" s="849">
        <v>271.7161290322581</v>
      </c>
      <c r="J124" s="849">
        <v>42.2</v>
      </c>
      <c r="K124" s="849">
        <v>11466.460000000001</v>
      </c>
      <c r="L124" s="849">
        <v>1</v>
      </c>
      <c r="M124" s="849">
        <v>271.71706161137439</v>
      </c>
      <c r="N124" s="849">
        <v>27.4</v>
      </c>
      <c r="O124" s="849">
        <v>7445.0499999999993</v>
      </c>
      <c r="P124" s="837">
        <v>0.64928931858655581</v>
      </c>
      <c r="Q124" s="850">
        <v>271.7171532846715</v>
      </c>
    </row>
    <row r="125" spans="1:17" ht="14.4" customHeight="1" x14ac:dyDescent="0.3">
      <c r="A125" s="831" t="s">
        <v>577</v>
      </c>
      <c r="B125" s="832" t="s">
        <v>4117</v>
      </c>
      <c r="C125" s="832" t="s">
        <v>4123</v>
      </c>
      <c r="D125" s="832" t="s">
        <v>4349</v>
      </c>
      <c r="E125" s="832" t="s">
        <v>4350</v>
      </c>
      <c r="F125" s="849"/>
      <c r="G125" s="849"/>
      <c r="H125" s="849"/>
      <c r="I125" s="849"/>
      <c r="J125" s="849">
        <v>0.6</v>
      </c>
      <c r="K125" s="849">
        <v>81.52</v>
      </c>
      <c r="L125" s="849">
        <v>1</v>
      </c>
      <c r="M125" s="849">
        <v>135.86666666666667</v>
      </c>
      <c r="N125" s="849"/>
      <c r="O125" s="849"/>
      <c r="P125" s="837"/>
      <c r="Q125" s="850"/>
    </row>
    <row r="126" spans="1:17" ht="14.4" customHeight="1" x14ac:dyDescent="0.3">
      <c r="A126" s="831" t="s">
        <v>577</v>
      </c>
      <c r="B126" s="832" t="s">
        <v>4117</v>
      </c>
      <c r="C126" s="832" t="s">
        <v>4123</v>
      </c>
      <c r="D126" s="832" t="s">
        <v>4351</v>
      </c>
      <c r="E126" s="832" t="s">
        <v>4352</v>
      </c>
      <c r="F126" s="849">
        <v>11</v>
      </c>
      <c r="G126" s="849">
        <v>749.32</v>
      </c>
      <c r="H126" s="849">
        <v>0.93115617854657529</v>
      </c>
      <c r="I126" s="849">
        <v>68.12</v>
      </c>
      <c r="J126" s="849">
        <v>12</v>
      </c>
      <c r="K126" s="849">
        <v>804.72</v>
      </c>
      <c r="L126" s="849">
        <v>1</v>
      </c>
      <c r="M126" s="849">
        <v>67.06</v>
      </c>
      <c r="N126" s="849">
        <v>16</v>
      </c>
      <c r="O126" s="849">
        <v>1072.96</v>
      </c>
      <c r="P126" s="837">
        <v>1.3333333333333333</v>
      </c>
      <c r="Q126" s="850">
        <v>67.06</v>
      </c>
    </row>
    <row r="127" spans="1:17" ht="14.4" customHeight="1" x14ac:dyDescent="0.3">
      <c r="A127" s="831" t="s">
        <v>577</v>
      </c>
      <c r="B127" s="832" t="s">
        <v>4117</v>
      </c>
      <c r="C127" s="832" t="s">
        <v>4123</v>
      </c>
      <c r="D127" s="832" t="s">
        <v>4353</v>
      </c>
      <c r="E127" s="832" t="s">
        <v>4354</v>
      </c>
      <c r="F127" s="849"/>
      <c r="G127" s="849"/>
      <c r="H127" s="849"/>
      <c r="I127" s="849"/>
      <c r="J127" s="849">
        <v>9</v>
      </c>
      <c r="K127" s="849">
        <v>38834.19</v>
      </c>
      <c r="L127" s="849">
        <v>1</v>
      </c>
      <c r="M127" s="849">
        <v>4314.91</v>
      </c>
      <c r="N127" s="849"/>
      <c r="O127" s="849"/>
      <c r="P127" s="837"/>
      <c r="Q127" s="850"/>
    </row>
    <row r="128" spans="1:17" ht="14.4" customHeight="1" x14ac:dyDescent="0.3">
      <c r="A128" s="831" t="s">
        <v>577</v>
      </c>
      <c r="B128" s="832" t="s">
        <v>4117</v>
      </c>
      <c r="C128" s="832" t="s">
        <v>4123</v>
      </c>
      <c r="D128" s="832" t="s">
        <v>4355</v>
      </c>
      <c r="E128" s="832" t="s">
        <v>4354</v>
      </c>
      <c r="F128" s="849"/>
      <c r="G128" s="849"/>
      <c r="H128" s="849"/>
      <c r="I128" s="849"/>
      <c r="J128" s="849">
        <v>12</v>
      </c>
      <c r="K128" s="849">
        <v>103557.96</v>
      </c>
      <c r="L128" s="849">
        <v>1</v>
      </c>
      <c r="M128" s="849">
        <v>8629.83</v>
      </c>
      <c r="N128" s="849"/>
      <c r="O128" s="849"/>
      <c r="P128" s="837"/>
      <c r="Q128" s="850"/>
    </row>
    <row r="129" spans="1:17" ht="14.4" customHeight="1" x14ac:dyDescent="0.3">
      <c r="A129" s="831" t="s">
        <v>577</v>
      </c>
      <c r="B129" s="832" t="s">
        <v>4117</v>
      </c>
      <c r="C129" s="832" t="s">
        <v>4123</v>
      </c>
      <c r="D129" s="832" t="s">
        <v>4356</v>
      </c>
      <c r="E129" s="832" t="s">
        <v>4357</v>
      </c>
      <c r="F129" s="849">
        <v>1.4</v>
      </c>
      <c r="G129" s="849">
        <v>110.32</v>
      </c>
      <c r="H129" s="849">
        <v>0.46664692694894461</v>
      </c>
      <c r="I129" s="849">
        <v>78.8</v>
      </c>
      <c r="J129" s="849">
        <v>3</v>
      </c>
      <c r="K129" s="849">
        <v>236.41</v>
      </c>
      <c r="L129" s="849">
        <v>1</v>
      </c>
      <c r="M129" s="849">
        <v>78.803333333333327</v>
      </c>
      <c r="N129" s="849"/>
      <c r="O129" s="849"/>
      <c r="P129" s="837"/>
      <c r="Q129" s="850"/>
    </row>
    <row r="130" spans="1:17" ht="14.4" customHeight="1" x14ac:dyDescent="0.3">
      <c r="A130" s="831" t="s">
        <v>577</v>
      </c>
      <c r="B130" s="832" t="s">
        <v>4117</v>
      </c>
      <c r="C130" s="832" t="s">
        <v>4123</v>
      </c>
      <c r="D130" s="832" t="s">
        <v>4358</v>
      </c>
      <c r="E130" s="832" t="s">
        <v>4359</v>
      </c>
      <c r="F130" s="849"/>
      <c r="G130" s="849"/>
      <c r="H130" s="849"/>
      <c r="I130" s="849"/>
      <c r="J130" s="849">
        <v>11</v>
      </c>
      <c r="K130" s="849">
        <v>485.43</v>
      </c>
      <c r="L130" s="849">
        <v>1</v>
      </c>
      <c r="M130" s="849">
        <v>44.13</v>
      </c>
      <c r="N130" s="849">
        <v>3</v>
      </c>
      <c r="O130" s="849">
        <v>132.38999999999999</v>
      </c>
      <c r="P130" s="837">
        <v>0.27272727272727271</v>
      </c>
      <c r="Q130" s="850">
        <v>44.129999999999995</v>
      </c>
    </row>
    <row r="131" spans="1:17" ht="14.4" customHeight="1" x14ac:dyDescent="0.3">
      <c r="A131" s="831" t="s">
        <v>577</v>
      </c>
      <c r="B131" s="832" t="s">
        <v>4117</v>
      </c>
      <c r="C131" s="832" t="s">
        <v>4123</v>
      </c>
      <c r="D131" s="832" t="s">
        <v>4360</v>
      </c>
      <c r="E131" s="832" t="s">
        <v>4361</v>
      </c>
      <c r="F131" s="849"/>
      <c r="G131" s="849"/>
      <c r="H131" s="849"/>
      <c r="I131" s="849"/>
      <c r="J131" s="849"/>
      <c r="K131" s="849"/>
      <c r="L131" s="849"/>
      <c r="M131" s="849"/>
      <c r="N131" s="849">
        <v>2.1</v>
      </c>
      <c r="O131" s="849">
        <v>1606.92</v>
      </c>
      <c r="P131" s="837"/>
      <c r="Q131" s="850">
        <v>765.2</v>
      </c>
    </row>
    <row r="132" spans="1:17" ht="14.4" customHeight="1" x14ac:dyDescent="0.3">
      <c r="A132" s="831" t="s">
        <v>577</v>
      </c>
      <c r="B132" s="832" t="s">
        <v>4117</v>
      </c>
      <c r="C132" s="832" t="s">
        <v>4123</v>
      </c>
      <c r="D132" s="832" t="s">
        <v>4362</v>
      </c>
      <c r="E132" s="832" t="s">
        <v>4363</v>
      </c>
      <c r="F132" s="849"/>
      <c r="G132" s="849"/>
      <c r="H132" s="849"/>
      <c r="I132" s="849"/>
      <c r="J132" s="849">
        <v>6</v>
      </c>
      <c r="K132" s="849">
        <v>4798.59</v>
      </c>
      <c r="L132" s="849">
        <v>1</v>
      </c>
      <c r="M132" s="849">
        <v>799.76499999999999</v>
      </c>
      <c r="N132" s="849">
        <v>1.2</v>
      </c>
      <c r="O132" s="849">
        <v>959.72</v>
      </c>
      <c r="P132" s="837">
        <v>0.20000041678909847</v>
      </c>
      <c r="Q132" s="850">
        <v>799.76666666666677</v>
      </c>
    </row>
    <row r="133" spans="1:17" ht="14.4" customHeight="1" x14ac:dyDescent="0.3">
      <c r="A133" s="831" t="s">
        <v>577</v>
      </c>
      <c r="B133" s="832" t="s">
        <v>4117</v>
      </c>
      <c r="C133" s="832" t="s">
        <v>4123</v>
      </c>
      <c r="D133" s="832" t="s">
        <v>4364</v>
      </c>
      <c r="E133" s="832" t="s">
        <v>4365</v>
      </c>
      <c r="F133" s="849"/>
      <c r="G133" s="849"/>
      <c r="H133" s="849"/>
      <c r="I133" s="849"/>
      <c r="J133" s="849">
        <v>1</v>
      </c>
      <c r="K133" s="849">
        <v>2348.11</v>
      </c>
      <c r="L133" s="849">
        <v>1</v>
      </c>
      <c r="M133" s="849">
        <v>2348.11</v>
      </c>
      <c r="N133" s="849"/>
      <c r="O133" s="849"/>
      <c r="P133" s="837"/>
      <c r="Q133" s="850"/>
    </row>
    <row r="134" spans="1:17" ht="14.4" customHeight="1" x14ac:dyDescent="0.3">
      <c r="A134" s="831" t="s">
        <v>577</v>
      </c>
      <c r="B134" s="832" t="s">
        <v>4117</v>
      </c>
      <c r="C134" s="832" t="s">
        <v>4123</v>
      </c>
      <c r="D134" s="832" t="s">
        <v>4366</v>
      </c>
      <c r="E134" s="832" t="s">
        <v>4367</v>
      </c>
      <c r="F134" s="849"/>
      <c r="G134" s="849"/>
      <c r="H134" s="849"/>
      <c r="I134" s="849"/>
      <c r="J134" s="849">
        <v>0.8</v>
      </c>
      <c r="K134" s="849">
        <v>313.44</v>
      </c>
      <c r="L134" s="849">
        <v>1</v>
      </c>
      <c r="M134" s="849">
        <v>391.79999999999995</v>
      </c>
      <c r="N134" s="849"/>
      <c r="O134" s="849"/>
      <c r="P134" s="837"/>
      <c r="Q134" s="850"/>
    </row>
    <row r="135" spans="1:17" ht="14.4" customHeight="1" x14ac:dyDescent="0.3">
      <c r="A135" s="831" t="s">
        <v>577</v>
      </c>
      <c r="B135" s="832" t="s">
        <v>4117</v>
      </c>
      <c r="C135" s="832" t="s">
        <v>4123</v>
      </c>
      <c r="D135" s="832" t="s">
        <v>4368</v>
      </c>
      <c r="E135" s="832"/>
      <c r="F135" s="849">
        <v>1.2</v>
      </c>
      <c r="G135" s="849">
        <v>3916.48</v>
      </c>
      <c r="H135" s="849"/>
      <c r="I135" s="849">
        <v>3263.7333333333336</v>
      </c>
      <c r="J135" s="849"/>
      <c r="K135" s="849"/>
      <c r="L135" s="849"/>
      <c r="M135" s="849"/>
      <c r="N135" s="849"/>
      <c r="O135" s="849"/>
      <c r="P135" s="837"/>
      <c r="Q135" s="850"/>
    </row>
    <row r="136" spans="1:17" ht="14.4" customHeight="1" x14ac:dyDescent="0.3">
      <c r="A136" s="831" t="s">
        <v>577</v>
      </c>
      <c r="B136" s="832" t="s">
        <v>4117</v>
      </c>
      <c r="C136" s="832" t="s">
        <v>4123</v>
      </c>
      <c r="D136" s="832" t="s">
        <v>4369</v>
      </c>
      <c r="E136" s="832" t="s">
        <v>4370</v>
      </c>
      <c r="F136" s="849">
        <v>12</v>
      </c>
      <c r="G136" s="849">
        <v>1315.2</v>
      </c>
      <c r="H136" s="849">
        <v>0.37500000000000006</v>
      </c>
      <c r="I136" s="849">
        <v>109.60000000000001</v>
      </c>
      <c r="J136" s="849">
        <v>32</v>
      </c>
      <c r="K136" s="849">
        <v>3507.2</v>
      </c>
      <c r="L136" s="849">
        <v>1</v>
      </c>
      <c r="M136" s="849">
        <v>109.6</v>
      </c>
      <c r="N136" s="849">
        <v>17</v>
      </c>
      <c r="O136" s="849">
        <v>1863.2</v>
      </c>
      <c r="P136" s="837">
        <v>0.53125</v>
      </c>
      <c r="Q136" s="850">
        <v>109.60000000000001</v>
      </c>
    </row>
    <row r="137" spans="1:17" ht="14.4" customHeight="1" x14ac:dyDescent="0.3">
      <c r="A137" s="831" t="s">
        <v>577</v>
      </c>
      <c r="B137" s="832" t="s">
        <v>4117</v>
      </c>
      <c r="C137" s="832" t="s">
        <v>4123</v>
      </c>
      <c r="D137" s="832" t="s">
        <v>4371</v>
      </c>
      <c r="E137" s="832" t="s">
        <v>4372</v>
      </c>
      <c r="F137" s="849">
        <v>0.5</v>
      </c>
      <c r="G137" s="849">
        <v>386.08</v>
      </c>
      <c r="H137" s="849">
        <v>7.04231261024134E-2</v>
      </c>
      <c r="I137" s="849">
        <v>772.16</v>
      </c>
      <c r="J137" s="849">
        <v>7.1</v>
      </c>
      <c r="K137" s="849">
        <v>5482.29</v>
      </c>
      <c r="L137" s="849">
        <v>1</v>
      </c>
      <c r="M137" s="849">
        <v>772.15352112676055</v>
      </c>
      <c r="N137" s="849">
        <v>0.4</v>
      </c>
      <c r="O137" s="849">
        <v>308.86</v>
      </c>
      <c r="P137" s="837">
        <v>5.6337771259820257E-2</v>
      </c>
      <c r="Q137" s="850">
        <v>772.15</v>
      </c>
    </row>
    <row r="138" spans="1:17" ht="14.4" customHeight="1" x14ac:dyDescent="0.3">
      <c r="A138" s="831" t="s">
        <v>577</v>
      </c>
      <c r="B138" s="832" t="s">
        <v>4117</v>
      </c>
      <c r="C138" s="832" t="s">
        <v>4123</v>
      </c>
      <c r="D138" s="832" t="s">
        <v>4373</v>
      </c>
      <c r="E138" s="832"/>
      <c r="F138" s="849">
        <v>0.36</v>
      </c>
      <c r="G138" s="849">
        <v>1224.3800000000001</v>
      </c>
      <c r="H138" s="849">
        <v>4.9999591633384792E-2</v>
      </c>
      <c r="I138" s="849">
        <v>3401.0555555555561</v>
      </c>
      <c r="J138" s="849">
        <v>7.2</v>
      </c>
      <c r="K138" s="849">
        <v>24487.8</v>
      </c>
      <c r="L138" s="849">
        <v>1</v>
      </c>
      <c r="M138" s="849">
        <v>3401.083333333333</v>
      </c>
      <c r="N138" s="849"/>
      <c r="O138" s="849"/>
      <c r="P138" s="837"/>
      <c r="Q138" s="850"/>
    </row>
    <row r="139" spans="1:17" ht="14.4" customHeight="1" x14ac:dyDescent="0.3">
      <c r="A139" s="831" t="s">
        <v>577</v>
      </c>
      <c r="B139" s="832" t="s">
        <v>4117</v>
      </c>
      <c r="C139" s="832" t="s">
        <v>4123</v>
      </c>
      <c r="D139" s="832" t="s">
        <v>4374</v>
      </c>
      <c r="E139" s="832" t="s">
        <v>1361</v>
      </c>
      <c r="F139" s="849"/>
      <c r="G139" s="849"/>
      <c r="H139" s="849"/>
      <c r="I139" s="849"/>
      <c r="J139" s="849">
        <v>0.6</v>
      </c>
      <c r="K139" s="849">
        <v>257.22000000000003</v>
      </c>
      <c r="L139" s="849">
        <v>1</v>
      </c>
      <c r="M139" s="849">
        <v>428.70000000000005</v>
      </c>
      <c r="N139" s="849"/>
      <c r="O139" s="849"/>
      <c r="P139" s="837"/>
      <c r="Q139" s="850"/>
    </row>
    <row r="140" spans="1:17" ht="14.4" customHeight="1" x14ac:dyDescent="0.3">
      <c r="A140" s="831" t="s">
        <v>577</v>
      </c>
      <c r="B140" s="832" t="s">
        <v>4117</v>
      </c>
      <c r="C140" s="832" t="s">
        <v>4123</v>
      </c>
      <c r="D140" s="832" t="s">
        <v>4375</v>
      </c>
      <c r="E140" s="832" t="s">
        <v>4376</v>
      </c>
      <c r="F140" s="849"/>
      <c r="G140" s="849"/>
      <c r="H140" s="849"/>
      <c r="I140" s="849"/>
      <c r="J140" s="849">
        <v>12.4</v>
      </c>
      <c r="K140" s="849">
        <v>28479.54</v>
      </c>
      <c r="L140" s="849">
        <v>1</v>
      </c>
      <c r="M140" s="849">
        <v>2296.7370967741936</v>
      </c>
      <c r="N140" s="849">
        <v>4.3999999999999995</v>
      </c>
      <c r="O140" s="849">
        <v>12040.630000000001</v>
      </c>
      <c r="P140" s="837">
        <v>0.42278175841323284</v>
      </c>
      <c r="Q140" s="850">
        <v>2736.5068181818187</v>
      </c>
    </row>
    <row r="141" spans="1:17" ht="14.4" customHeight="1" x14ac:dyDescent="0.3">
      <c r="A141" s="831" t="s">
        <v>577</v>
      </c>
      <c r="B141" s="832" t="s">
        <v>4117</v>
      </c>
      <c r="C141" s="832" t="s">
        <v>4123</v>
      </c>
      <c r="D141" s="832" t="s">
        <v>4377</v>
      </c>
      <c r="E141" s="832" t="s">
        <v>1254</v>
      </c>
      <c r="F141" s="849"/>
      <c r="G141" s="849"/>
      <c r="H141" s="849"/>
      <c r="I141" s="849"/>
      <c r="J141" s="849"/>
      <c r="K141" s="849"/>
      <c r="L141" s="849"/>
      <c r="M141" s="849"/>
      <c r="N141" s="849">
        <v>24</v>
      </c>
      <c r="O141" s="849">
        <v>1578</v>
      </c>
      <c r="P141" s="837"/>
      <c r="Q141" s="850">
        <v>65.75</v>
      </c>
    </row>
    <row r="142" spans="1:17" ht="14.4" customHeight="1" x14ac:dyDescent="0.3">
      <c r="A142" s="831" t="s">
        <v>577</v>
      </c>
      <c r="B142" s="832" t="s">
        <v>4117</v>
      </c>
      <c r="C142" s="832" t="s">
        <v>4123</v>
      </c>
      <c r="D142" s="832" t="s">
        <v>4378</v>
      </c>
      <c r="E142" s="832" t="s">
        <v>1244</v>
      </c>
      <c r="F142" s="849"/>
      <c r="G142" s="849"/>
      <c r="H142" s="849"/>
      <c r="I142" s="849"/>
      <c r="J142" s="849"/>
      <c r="K142" s="849"/>
      <c r="L142" s="849"/>
      <c r="M142" s="849"/>
      <c r="N142" s="849">
        <v>21</v>
      </c>
      <c r="O142" s="849">
        <v>44637.599999999999</v>
      </c>
      <c r="P142" s="837"/>
      <c r="Q142" s="850">
        <v>2125.6</v>
      </c>
    </row>
    <row r="143" spans="1:17" ht="14.4" customHeight="1" x14ac:dyDescent="0.3">
      <c r="A143" s="831" t="s">
        <v>577</v>
      </c>
      <c r="B143" s="832" t="s">
        <v>4117</v>
      </c>
      <c r="C143" s="832" t="s">
        <v>4123</v>
      </c>
      <c r="D143" s="832" t="s">
        <v>4379</v>
      </c>
      <c r="E143" s="832" t="s">
        <v>4380</v>
      </c>
      <c r="F143" s="849">
        <v>5.2</v>
      </c>
      <c r="G143" s="849">
        <v>16971.41</v>
      </c>
      <c r="H143" s="849"/>
      <c r="I143" s="849">
        <v>3263.7326923076921</v>
      </c>
      <c r="J143" s="849"/>
      <c r="K143" s="849"/>
      <c r="L143" s="849"/>
      <c r="M143" s="849"/>
      <c r="N143" s="849"/>
      <c r="O143" s="849"/>
      <c r="P143" s="837"/>
      <c r="Q143" s="850"/>
    </row>
    <row r="144" spans="1:17" ht="14.4" customHeight="1" x14ac:dyDescent="0.3">
      <c r="A144" s="831" t="s">
        <v>577</v>
      </c>
      <c r="B144" s="832" t="s">
        <v>4117</v>
      </c>
      <c r="C144" s="832" t="s">
        <v>4123</v>
      </c>
      <c r="D144" s="832" t="s">
        <v>4381</v>
      </c>
      <c r="E144" s="832" t="s">
        <v>4382</v>
      </c>
      <c r="F144" s="849">
        <v>2.2000000000000002</v>
      </c>
      <c r="G144" s="849">
        <v>24846.47</v>
      </c>
      <c r="H144" s="849"/>
      <c r="I144" s="849">
        <v>11293.85</v>
      </c>
      <c r="J144" s="849"/>
      <c r="K144" s="849"/>
      <c r="L144" s="849"/>
      <c r="M144" s="849"/>
      <c r="N144" s="849"/>
      <c r="O144" s="849"/>
      <c r="P144" s="837"/>
      <c r="Q144" s="850"/>
    </row>
    <row r="145" spans="1:17" ht="14.4" customHeight="1" x14ac:dyDescent="0.3">
      <c r="A145" s="831" t="s">
        <v>577</v>
      </c>
      <c r="B145" s="832" t="s">
        <v>4117</v>
      </c>
      <c r="C145" s="832" t="s">
        <v>4123</v>
      </c>
      <c r="D145" s="832" t="s">
        <v>4383</v>
      </c>
      <c r="E145" s="832" t="s">
        <v>939</v>
      </c>
      <c r="F145" s="849"/>
      <c r="G145" s="849"/>
      <c r="H145" s="849"/>
      <c r="I145" s="849"/>
      <c r="J145" s="849"/>
      <c r="K145" s="849"/>
      <c r="L145" s="849"/>
      <c r="M145" s="849"/>
      <c r="N145" s="849">
        <v>2.1</v>
      </c>
      <c r="O145" s="849">
        <v>46462.5</v>
      </c>
      <c r="P145" s="837"/>
      <c r="Q145" s="850">
        <v>22125</v>
      </c>
    </row>
    <row r="146" spans="1:17" ht="14.4" customHeight="1" x14ac:dyDescent="0.3">
      <c r="A146" s="831" t="s">
        <v>577</v>
      </c>
      <c r="B146" s="832" t="s">
        <v>4117</v>
      </c>
      <c r="C146" s="832" t="s">
        <v>4384</v>
      </c>
      <c r="D146" s="832" t="s">
        <v>4385</v>
      </c>
      <c r="E146" s="832" t="s">
        <v>4386</v>
      </c>
      <c r="F146" s="849">
        <v>2</v>
      </c>
      <c r="G146" s="849">
        <v>2613.84</v>
      </c>
      <c r="H146" s="849"/>
      <c r="I146" s="849">
        <v>1306.92</v>
      </c>
      <c r="J146" s="849"/>
      <c r="K146" s="849"/>
      <c r="L146" s="849"/>
      <c r="M146" s="849"/>
      <c r="N146" s="849"/>
      <c r="O146" s="849"/>
      <c r="P146" s="837"/>
      <c r="Q146" s="850"/>
    </row>
    <row r="147" spans="1:17" ht="14.4" customHeight="1" x14ac:dyDescent="0.3">
      <c r="A147" s="831" t="s">
        <v>577</v>
      </c>
      <c r="B147" s="832" t="s">
        <v>4117</v>
      </c>
      <c r="C147" s="832" t="s">
        <v>4384</v>
      </c>
      <c r="D147" s="832" t="s">
        <v>4387</v>
      </c>
      <c r="E147" s="832" t="s">
        <v>4388</v>
      </c>
      <c r="F147" s="849">
        <v>44</v>
      </c>
      <c r="G147" s="849">
        <v>88254.2</v>
      </c>
      <c r="H147" s="849">
        <v>0.91680968736563406</v>
      </c>
      <c r="I147" s="849">
        <v>2005.7772727272727</v>
      </c>
      <c r="J147" s="849">
        <v>45</v>
      </c>
      <c r="K147" s="849">
        <v>96262.29</v>
      </c>
      <c r="L147" s="849">
        <v>1</v>
      </c>
      <c r="M147" s="849">
        <v>2139.1619999999998</v>
      </c>
      <c r="N147" s="849">
        <v>18</v>
      </c>
      <c r="O147" s="849">
        <v>38872.26</v>
      </c>
      <c r="P147" s="837">
        <v>0.40381607377094397</v>
      </c>
      <c r="Q147" s="850">
        <v>2159.5700000000002</v>
      </c>
    </row>
    <row r="148" spans="1:17" ht="14.4" customHeight="1" x14ac:dyDescent="0.3">
      <c r="A148" s="831" t="s">
        <v>577</v>
      </c>
      <c r="B148" s="832" t="s">
        <v>4117</v>
      </c>
      <c r="C148" s="832" t="s">
        <v>4384</v>
      </c>
      <c r="D148" s="832" t="s">
        <v>4389</v>
      </c>
      <c r="E148" s="832" t="s">
        <v>4390</v>
      </c>
      <c r="F148" s="849">
        <v>1</v>
      </c>
      <c r="G148" s="849">
        <v>2460.89</v>
      </c>
      <c r="H148" s="849">
        <v>0.18634988546655812</v>
      </c>
      <c r="I148" s="849">
        <v>2460.89</v>
      </c>
      <c r="J148" s="849">
        <v>5</v>
      </c>
      <c r="K148" s="849">
        <v>13205.75</v>
      </c>
      <c r="L148" s="849">
        <v>1</v>
      </c>
      <c r="M148" s="849">
        <v>2641.15</v>
      </c>
      <c r="N148" s="849">
        <v>12</v>
      </c>
      <c r="O148" s="849">
        <v>31693.8</v>
      </c>
      <c r="P148" s="837">
        <v>2.4</v>
      </c>
      <c r="Q148" s="850">
        <v>2641.15</v>
      </c>
    </row>
    <row r="149" spans="1:17" ht="14.4" customHeight="1" x14ac:dyDescent="0.3">
      <c r="A149" s="831" t="s">
        <v>577</v>
      </c>
      <c r="B149" s="832" t="s">
        <v>4117</v>
      </c>
      <c r="C149" s="832" t="s">
        <v>4384</v>
      </c>
      <c r="D149" s="832" t="s">
        <v>4391</v>
      </c>
      <c r="E149" s="832" t="s">
        <v>4392</v>
      </c>
      <c r="F149" s="849"/>
      <c r="G149" s="849"/>
      <c r="H149" s="849"/>
      <c r="I149" s="849"/>
      <c r="J149" s="849">
        <v>5</v>
      </c>
      <c r="K149" s="849">
        <v>10797.850000000002</v>
      </c>
      <c r="L149" s="849">
        <v>1</v>
      </c>
      <c r="M149" s="849">
        <v>2159.5700000000006</v>
      </c>
      <c r="N149" s="849"/>
      <c r="O149" s="849"/>
      <c r="P149" s="837"/>
      <c r="Q149" s="850"/>
    </row>
    <row r="150" spans="1:17" ht="14.4" customHeight="1" x14ac:dyDescent="0.3">
      <c r="A150" s="831" t="s">
        <v>577</v>
      </c>
      <c r="B150" s="832" t="s">
        <v>4117</v>
      </c>
      <c r="C150" s="832" t="s">
        <v>4384</v>
      </c>
      <c r="D150" s="832" t="s">
        <v>4393</v>
      </c>
      <c r="E150" s="832" t="s">
        <v>4394</v>
      </c>
      <c r="F150" s="849"/>
      <c r="G150" s="849"/>
      <c r="H150" s="849"/>
      <c r="I150" s="849"/>
      <c r="J150" s="849">
        <v>2</v>
      </c>
      <c r="K150" s="849">
        <v>17804.72</v>
      </c>
      <c r="L150" s="849">
        <v>1</v>
      </c>
      <c r="M150" s="849">
        <v>8902.36</v>
      </c>
      <c r="N150" s="849"/>
      <c r="O150" s="849"/>
      <c r="P150" s="837"/>
      <c r="Q150" s="850"/>
    </row>
    <row r="151" spans="1:17" ht="14.4" customHeight="1" x14ac:dyDescent="0.3">
      <c r="A151" s="831" t="s">
        <v>577</v>
      </c>
      <c r="B151" s="832" t="s">
        <v>4117</v>
      </c>
      <c r="C151" s="832" t="s">
        <v>4384</v>
      </c>
      <c r="D151" s="832" t="s">
        <v>4395</v>
      </c>
      <c r="E151" s="832" t="s">
        <v>4396</v>
      </c>
      <c r="F151" s="849">
        <v>1</v>
      </c>
      <c r="G151" s="849">
        <v>9911.33</v>
      </c>
      <c r="H151" s="849"/>
      <c r="I151" s="849">
        <v>9911.33</v>
      </c>
      <c r="J151" s="849"/>
      <c r="K151" s="849"/>
      <c r="L151" s="849"/>
      <c r="M151" s="849"/>
      <c r="N151" s="849"/>
      <c r="O151" s="849"/>
      <c r="P151" s="837"/>
      <c r="Q151" s="850"/>
    </row>
    <row r="152" spans="1:17" ht="14.4" customHeight="1" x14ac:dyDescent="0.3">
      <c r="A152" s="831" t="s">
        <v>577</v>
      </c>
      <c r="B152" s="832" t="s">
        <v>4117</v>
      </c>
      <c r="C152" s="832" t="s">
        <v>4384</v>
      </c>
      <c r="D152" s="832" t="s">
        <v>4397</v>
      </c>
      <c r="E152" s="832" t="s">
        <v>4398</v>
      </c>
      <c r="F152" s="849">
        <v>12</v>
      </c>
      <c r="G152" s="849">
        <v>12756.359999999999</v>
      </c>
      <c r="H152" s="849">
        <v>0.50429903187280767</v>
      </c>
      <c r="I152" s="849">
        <v>1063.03</v>
      </c>
      <c r="J152" s="849">
        <v>21</v>
      </c>
      <c r="K152" s="849">
        <v>25295.229999999996</v>
      </c>
      <c r="L152" s="849">
        <v>1</v>
      </c>
      <c r="M152" s="849">
        <v>1204.5347619047618</v>
      </c>
      <c r="N152" s="849">
        <v>2</v>
      </c>
      <c r="O152" s="849">
        <v>2423.2199999999998</v>
      </c>
      <c r="P152" s="837">
        <v>9.5797508067726606E-2</v>
      </c>
      <c r="Q152" s="850">
        <v>1211.6099999999999</v>
      </c>
    </row>
    <row r="153" spans="1:17" ht="14.4" customHeight="1" x14ac:dyDescent="0.3">
      <c r="A153" s="831" t="s">
        <v>577</v>
      </c>
      <c r="B153" s="832" t="s">
        <v>4117</v>
      </c>
      <c r="C153" s="832" t="s">
        <v>4399</v>
      </c>
      <c r="D153" s="832" t="s">
        <v>4400</v>
      </c>
      <c r="E153" s="832" t="s">
        <v>4401</v>
      </c>
      <c r="F153" s="849">
        <v>277</v>
      </c>
      <c r="G153" s="849">
        <v>91404.459999999992</v>
      </c>
      <c r="H153" s="849">
        <v>0.74663072776280315</v>
      </c>
      <c r="I153" s="849">
        <v>329.97999999999996</v>
      </c>
      <c r="J153" s="849">
        <v>371</v>
      </c>
      <c r="K153" s="849">
        <v>122422.58</v>
      </c>
      <c r="L153" s="849">
        <v>1</v>
      </c>
      <c r="M153" s="849">
        <v>329.98</v>
      </c>
      <c r="N153" s="849">
        <v>277</v>
      </c>
      <c r="O153" s="849">
        <v>91404.459999999992</v>
      </c>
      <c r="P153" s="837">
        <v>0.74663072776280315</v>
      </c>
      <c r="Q153" s="850">
        <v>329.97999999999996</v>
      </c>
    </row>
    <row r="154" spans="1:17" ht="14.4" customHeight="1" x14ac:dyDescent="0.3">
      <c r="A154" s="831" t="s">
        <v>577</v>
      </c>
      <c r="B154" s="832" t="s">
        <v>4117</v>
      </c>
      <c r="C154" s="832" t="s">
        <v>4399</v>
      </c>
      <c r="D154" s="832" t="s">
        <v>4402</v>
      </c>
      <c r="E154" s="832" t="s">
        <v>4401</v>
      </c>
      <c r="F154" s="849">
        <v>22</v>
      </c>
      <c r="G154" s="849">
        <v>9535.02</v>
      </c>
      <c r="H154" s="849">
        <v>1.0999999999999999</v>
      </c>
      <c r="I154" s="849">
        <v>433.41</v>
      </c>
      <c r="J154" s="849">
        <v>20</v>
      </c>
      <c r="K154" s="849">
        <v>8668.2000000000007</v>
      </c>
      <c r="L154" s="849">
        <v>1</v>
      </c>
      <c r="M154" s="849">
        <v>433.41</v>
      </c>
      <c r="N154" s="849">
        <v>15</v>
      </c>
      <c r="O154" s="849">
        <v>6501.15</v>
      </c>
      <c r="P154" s="837">
        <v>0.74999999999999989</v>
      </c>
      <c r="Q154" s="850">
        <v>433.40999999999997</v>
      </c>
    </row>
    <row r="155" spans="1:17" ht="14.4" customHeight="1" x14ac:dyDescent="0.3">
      <c r="A155" s="831" t="s">
        <v>577</v>
      </c>
      <c r="B155" s="832" t="s">
        <v>4117</v>
      </c>
      <c r="C155" s="832" t="s">
        <v>4399</v>
      </c>
      <c r="D155" s="832" t="s">
        <v>4403</v>
      </c>
      <c r="E155" s="832" t="s">
        <v>4404</v>
      </c>
      <c r="F155" s="849">
        <v>12</v>
      </c>
      <c r="G155" s="849">
        <v>17224.32</v>
      </c>
      <c r="H155" s="849">
        <v>0.6</v>
      </c>
      <c r="I155" s="849">
        <v>1435.36</v>
      </c>
      <c r="J155" s="849">
        <v>20</v>
      </c>
      <c r="K155" s="849">
        <v>28707.200000000001</v>
      </c>
      <c r="L155" s="849">
        <v>1</v>
      </c>
      <c r="M155" s="849">
        <v>1435.3600000000001</v>
      </c>
      <c r="N155" s="849">
        <v>17</v>
      </c>
      <c r="O155" s="849">
        <v>24401.119999999999</v>
      </c>
      <c r="P155" s="837">
        <v>0.85</v>
      </c>
      <c r="Q155" s="850">
        <v>1435.36</v>
      </c>
    </row>
    <row r="156" spans="1:17" ht="14.4" customHeight="1" x14ac:dyDescent="0.3">
      <c r="A156" s="831" t="s">
        <v>577</v>
      </c>
      <c r="B156" s="832" t="s">
        <v>4117</v>
      </c>
      <c r="C156" s="832" t="s">
        <v>4399</v>
      </c>
      <c r="D156" s="832" t="s">
        <v>4405</v>
      </c>
      <c r="E156" s="832" t="s">
        <v>4404</v>
      </c>
      <c r="F156" s="849"/>
      <c r="G156" s="849"/>
      <c r="H156" s="849"/>
      <c r="I156" s="849"/>
      <c r="J156" s="849">
        <v>4</v>
      </c>
      <c r="K156" s="849">
        <v>6791.08</v>
      </c>
      <c r="L156" s="849">
        <v>1</v>
      </c>
      <c r="M156" s="849">
        <v>1697.77</v>
      </c>
      <c r="N156" s="849">
        <v>1</v>
      </c>
      <c r="O156" s="849">
        <v>1697.77</v>
      </c>
      <c r="P156" s="837">
        <v>0.25</v>
      </c>
      <c r="Q156" s="850">
        <v>1697.77</v>
      </c>
    </row>
    <row r="157" spans="1:17" ht="14.4" customHeight="1" x14ac:dyDescent="0.3">
      <c r="A157" s="831" t="s">
        <v>577</v>
      </c>
      <c r="B157" s="832" t="s">
        <v>4117</v>
      </c>
      <c r="C157" s="832" t="s">
        <v>4399</v>
      </c>
      <c r="D157" s="832" t="s">
        <v>4406</v>
      </c>
      <c r="E157" s="832" t="s">
        <v>4407</v>
      </c>
      <c r="F157" s="849">
        <v>30</v>
      </c>
      <c r="G157" s="849">
        <v>21689.1</v>
      </c>
      <c r="H157" s="849">
        <v>1.8749999999999998</v>
      </c>
      <c r="I157" s="849">
        <v>722.96999999999991</v>
      </c>
      <c r="J157" s="849">
        <v>16</v>
      </c>
      <c r="K157" s="849">
        <v>11567.52</v>
      </c>
      <c r="L157" s="849">
        <v>1</v>
      </c>
      <c r="M157" s="849">
        <v>722.97</v>
      </c>
      <c r="N157" s="849">
        <v>10</v>
      </c>
      <c r="O157" s="849">
        <v>7229.7000000000007</v>
      </c>
      <c r="P157" s="837">
        <v>0.625</v>
      </c>
      <c r="Q157" s="850">
        <v>722.97</v>
      </c>
    </row>
    <row r="158" spans="1:17" ht="14.4" customHeight="1" x14ac:dyDescent="0.3">
      <c r="A158" s="831" t="s">
        <v>577</v>
      </c>
      <c r="B158" s="832" t="s">
        <v>4117</v>
      </c>
      <c r="C158" s="832" t="s">
        <v>4399</v>
      </c>
      <c r="D158" s="832" t="s">
        <v>4408</v>
      </c>
      <c r="E158" s="832" t="s">
        <v>4407</v>
      </c>
      <c r="F158" s="849">
        <v>58</v>
      </c>
      <c r="G158" s="849">
        <v>27403.84</v>
      </c>
      <c r="H158" s="849">
        <v>0.89230769230769236</v>
      </c>
      <c r="I158" s="849">
        <v>472.48</v>
      </c>
      <c r="J158" s="849">
        <v>65</v>
      </c>
      <c r="K158" s="849">
        <v>30711.199999999997</v>
      </c>
      <c r="L158" s="849">
        <v>1</v>
      </c>
      <c r="M158" s="849">
        <v>472.47999999999996</v>
      </c>
      <c r="N158" s="849">
        <v>72</v>
      </c>
      <c r="O158" s="849">
        <v>34018.559999999998</v>
      </c>
      <c r="P158" s="837">
        <v>1.1076923076923078</v>
      </c>
      <c r="Q158" s="850">
        <v>472.47999999999996</v>
      </c>
    </row>
    <row r="159" spans="1:17" ht="14.4" customHeight="1" x14ac:dyDescent="0.3">
      <c r="A159" s="831" t="s">
        <v>577</v>
      </c>
      <c r="B159" s="832" t="s">
        <v>4117</v>
      </c>
      <c r="C159" s="832" t="s">
        <v>4399</v>
      </c>
      <c r="D159" s="832" t="s">
        <v>4409</v>
      </c>
      <c r="E159" s="832" t="s">
        <v>4407</v>
      </c>
      <c r="F159" s="849">
        <v>9</v>
      </c>
      <c r="G159" s="849">
        <v>4198.2299999999996</v>
      </c>
      <c r="H159" s="849">
        <v>1.4999999999999998</v>
      </c>
      <c r="I159" s="849">
        <v>466.46999999999997</v>
      </c>
      <c r="J159" s="849">
        <v>6</v>
      </c>
      <c r="K159" s="849">
        <v>2798.82</v>
      </c>
      <c r="L159" s="849">
        <v>1</v>
      </c>
      <c r="M159" s="849">
        <v>466.47</v>
      </c>
      <c r="N159" s="849">
        <v>12</v>
      </c>
      <c r="O159" s="849">
        <v>5597.64</v>
      </c>
      <c r="P159" s="837">
        <v>2</v>
      </c>
      <c r="Q159" s="850">
        <v>466.47</v>
      </c>
    </row>
    <row r="160" spans="1:17" ht="14.4" customHeight="1" x14ac:dyDescent="0.3">
      <c r="A160" s="831" t="s">
        <v>577</v>
      </c>
      <c r="B160" s="832" t="s">
        <v>4117</v>
      </c>
      <c r="C160" s="832" t="s">
        <v>4399</v>
      </c>
      <c r="D160" s="832" t="s">
        <v>4410</v>
      </c>
      <c r="E160" s="832" t="s">
        <v>4411</v>
      </c>
      <c r="F160" s="849">
        <v>1</v>
      </c>
      <c r="G160" s="849">
        <v>4312</v>
      </c>
      <c r="H160" s="849">
        <v>0.25</v>
      </c>
      <c r="I160" s="849">
        <v>4312</v>
      </c>
      <c r="J160" s="849">
        <v>4</v>
      </c>
      <c r="K160" s="849">
        <v>17248</v>
      </c>
      <c r="L160" s="849">
        <v>1</v>
      </c>
      <c r="M160" s="849">
        <v>4312</v>
      </c>
      <c r="N160" s="849">
        <v>3</v>
      </c>
      <c r="O160" s="849">
        <v>12936</v>
      </c>
      <c r="P160" s="837">
        <v>0.75</v>
      </c>
      <c r="Q160" s="850">
        <v>4312</v>
      </c>
    </row>
    <row r="161" spans="1:17" ht="14.4" customHeight="1" x14ac:dyDescent="0.3">
      <c r="A161" s="831" t="s">
        <v>577</v>
      </c>
      <c r="B161" s="832" t="s">
        <v>4117</v>
      </c>
      <c r="C161" s="832" t="s">
        <v>4399</v>
      </c>
      <c r="D161" s="832" t="s">
        <v>4412</v>
      </c>
      <c r="E161" s="832" t="s">
        <v>4413</v>
      </c>
      <c r="F161" s="849">
        <v>1</v>
      </c>
      <c r="G161" s="849">
        <v>4436.47</v>
      </c>
      <c r="H161" s="849"/>
      <c r="I161" s="849">
        <v>4436.47</v>
      </c>
      <c r="J161" s="849"/>
      <c r="K161" s="849"/>
      <c r="L161" s="849"/>
      <c r="M161" s="849"/>
      <c r="N161" s="849">
        <v>1</v>
      </c>
      <c r="O161" s="849">
        <v>4436.47</v>
      </c>
      <c r="P161" s="837"/>
      <c r="Q161" s="850">
        <v>4436.47</v>
      </c>
    </row>
    <row r="162" spans="1:17" ht="14.4" customHeight="1" x14ac:dyDescent="0.3">
      <c r="A162" s="831" t="s">
        <v>577</v>
      </c>
      <c r="B162" s="832" t="s">
        <v>4117</v>
      </c>
      <c r="C162" s="832" t="s">
        <v>4399</v>
      </c>
      <c r="D162" s="832" t="s">
        <v>4414</v>
      </c>
      <c r="E162" s="832" t="s">
        <v>4415</v>
      </c>
      <c r="F162" s="849">
        <v>4</v>
      </c>
      <c r="G162" s="849">
        <v>16498.080000000002</v>
      </c>
      <c r="H162" s="849">
        <v>1</v>
      </c>
      <c r="I162" s="849">
        <v>4124.5200000000004</v>
      </c>
      <c r="J162" s="849">
        <v>4</v>
      </c>
      <c r="K162" s="849">
        <v>16498.080000000002</v>
      </c>
      <c r="L162" s="849">
        <v>1</v>
      </c>
      <c r="M162" s="849">
        <v>4124.5200000000004</v>
      </c>
      <c r="N162" s="849">
        <v>5</v>
      </c>
      <c r="O162" s="849">
        <v>20622.600000000002</v>
      </c>
      <c r="P162" s="837">
        <v>1.25</v>
      </c>
      <c r="Q162" s="850">
        <v>4124.5200000000004</v>
      </c>
    </row>
    <row r="163" spans="1:17" ht="14.4" customHeight="1" x14ac:dyDescent="0.3">
      <c r="A163" s="831" t="s">
        <v>577</v>
      </c>
      <c r="B163" s="832" t="s">
        <v>4117</v>
      </c>
      <c r="C163" s="832" t="s">
        <v>4399</v>
      </c>
      <c r="D163" s="832" t="s">
        <v>4416</v>
      </c>
      <c r="E163" s="832" t="s">
        <v>4417</v>
      </c>
      <c r="F163" s="849">
        <v>2</v>
      </c>
      <c r="G163" s="849">
        <v>1214.82</v>
      </c>
      <c r="H163" s="849">
        <v>2</v>
      </c>
      <c r="I163" s="849">
        <v>607.41</v>
      </c>
      <c r="J163" s="849">
        <v>1</v>
      </c>
      <c r="K163" s="849">
        <v>607.41</v>
      </c>
      <c r="L163" s="849">
        <v>1</v>
      </c>
      <c r="M163" s="849">
        <v>607.41</v>
      </c>
      <c r="N163" s="849"/>
      <c r="O163" s="849"/>
      <c r="P163" s="837"/>
      <c r="Q163" s="850"/>
    </row>
    <row r="164" spans="1:17" ht="14.4" customHeight="1" x14ac:dyDescent="0.3">
      <c r="A164" s="831" t="s">
        <v>577</v>
      </c>
      <c r="B164" s="832" t="s">
        <v>4117</v>
      </c>
      <c r="C164" s="832" t="s">
        <v>4399</v>
      </c>
      <c r="D164" s="832" t="s">
        <v>4418</v>
      </c>
      <c r="E164" s="832" t="s">
        <v>4419</v>
      </c>
      <c r="F164" s="849">
        <v>0.1</v>
      </c>
      <c r="G164" s="849">
        <v>18.34</v>
      </c>
      <c r="H164" s="849"/>
      <c r="I164" s="849">
        <v>183.39999999999998</v>
      </c>
      <c r="J164" s="849"/>
      <c r="K164" s="849"/>
      <c r="L164" s="849"/>
      <c r="M164" s="849"/>
      <c r="N164" s="849"/>
      <c r="O164" s="849"/>
      <c r="P164" s="837"/>
      <c r="Q164" s="850"/>
    </row>
    <row r="165" spans="1:17" ht="14.4" customHeight="1" x14ac:dyDescent="0.3">
      <c r="A165" s="831" t="s">
        <v>577</v>
      </c>
      <c r="B165" s="832" t="s">
        <v>4117</v>
      </c>
      <c r="C165" s="832" t="s">
        <v>4399</v>
      </c>
      <c r="D165" s="832" t="s">
        <v>4420</v>
      </c>
      <c r="E165" s="832" t="s">
        <v>4419</v>
      </c>
      <c r="F165" s="849">
        <v>2.5999999999999996</v>
      </c>
      <c r="G165" s="849">
        <v>3291.09</v>
      </c>
      <c r="H165" s="849">
        <v>3.7142970002031466</v>
      </c>
      <c r="I165" s="849">
        <v>1265.8038461538463</v>
      </c>
      <c r="J165" s="849">
        <v>0.70000000000000007</v>
      </c>
      <c r="K165" s="849">
        <v>886.06000000000006</v>
      </c>
      <c r="L165" s="849">
        <v>1</v>
      </c>
      <c r="M165" s="849">
        <v>1265.8</v>
      </c>
      <c r="N165" s="849">
        <v>0.89999999999999991</v>
      </c>
      <c r="O165" s="849">
        <v>984.7399999999999</v>
      </c>
      <c r="P165" s="837">
        <v>1.1113694332212263</v>
      </c>
      <c r="Q165" s="850">
        <v>1094.1555555555556</v>
      </c>
    </row>
    <row r="166" spans="1:17" ht="14.4" customHeight="1" x14ac:dyDescent="0.3">
      <c r="A166" s="831" t="s">
        <v>577</v>
      </c>
      <c r="B166" s="832" t="s">
        <v>4117</v>
      </c>
      <c r="C166" s="832" t="s">
        <v>4399</v>
      </c>
      <c r="D166" s="832" t="s">
        <v>4421</v>
      </c>
      <c r="E166" s="832" t="s">
        <v>4422</v>
      </c>
      <c r="F166" s="849">
        <v>63</v>
      </c>
      <c r="G166" s="849">
        <v>5484.15</v>
      </c>
      <c r="H166" s="849">
        <v>2.7391304347826084</v>
      </c>
      <c r="I166" s="849">
        <v>87.05</v>
      </c>
      <c r="J166" s="849">
        <v>23</v>
      </c>
      <c r="K166" s="849">
        <v>2002.15</v>
      </c>
      <c r="L166" s="849">
        <v>1</v>
      </c>
      <c r="M166" s="849">
        <v>87.05</v>
      </c>
      <c r="N166" s="849">
        <v>29</v>
      </c>
      <c r="O166" s="849">
        <v>2524.4499999999998</v>
      </c>
      <c r="P166" s="837">
        <v>1.2608695652173911</v>
      </c>
      <c r="Q166" s="850">
        <v>87.05</v>
      </c>
    </row>
    <row r="167" spans="1:17" ht="14.4" customHeight="1" x14ac:dyDescent="0.3">
      <c r="A167" s="831" t="s">
        <v>577</v>
      </c>
      <c r="B167" s="832" t="s">
        <v>4117</v>
      </c>
      <c r="C167" s="832" t="s">
        <v>4399</v>
      </c>
      <c r="D167" s="832" t="s">
        <v>4423</v>
      </c>
      <c r="E167" s="832" t="s">
        <v>4422</v>
      </c>
      <c r="F167" s="849">
        <v>20</v>
      </c>
      <c r="G167" s="849">
        <v>2580.6</v>
      </c>
      <c r="H167" s="849">
        <v>3.9999999999999991</v>
      </c>
      <c r="I167" s="849">
        <v>129.03</v>
      </c>
      <c r="J167" s="849">
        <v>5</v>
      </c>
      <c r="K167" s="849">
        <v>645.15000000000009</v>
      </c>
      <c r="L167" s="849">
        <v>1</v>
      </c>
      <c r="M167" s="849">
        <v>129.03000000000003</v>
      </c>
      <c r="N167" s="849">
        <v>16</v>
      </c>
      <c r="O167" s="849">
        <v>2064.48</v>
      </c>
      <c r="P167" s="837">
        <v>3.1999999999999997</v>
      </c>
      <c r="Q167" s="850">
        <v>129.03</v>
      </c>
    </row>
    <row r="168" spans="1:17" ht="14.4" customHeight="1" x14ac:dyDescent="0.3">
      <c r="A168" s="831" t="s">
        <v>577</v>
      </c>
      <c r="B168" s="832" t="s">
        <v>4117</v>
      </c>
      <c r="C168" s="832" t="s">
        <v>4399</v>
      </c>
      <c r="D168" s="832" t="s">
        <v>4424</v>
      </c>
      <c r="E168" s="832" t="s">
        <v>4425</v>
      </c>
      <c r="F168" s="849">
        <v>2</v>
      </c>
      <c r="G168" s="849">
        <v>1751.86</v>
      </c>
      <c r="H168" s="849">
        <v>2</v>
      </c>
      <c r="I168" s="849">
        <v>875.93</v>
      </c>
      <c r="J168" s="849">
        <v>1</v>
      </c>
      <c r="K168" s="849">
        <v>875.93</v>
      </c>
      <c r="L168" s="849">
        <v>1</v>
      </c>
      <c r="M168" s="849">
        <v>875.93</v>
      </c>
      <c r="N168" s="849">
        <v>7</v>
      </c>
      <c r="O168" s="849">
        <v>6131.51</v>
      </c>
      <c r="P168" s="837">
        <v>7.0000000000000009</v>
      </c>
      <c r="Q168" s="850">
        <v>875.93000000000006</v>
      </c>
    </row>
    <row r="169" spans="1:17" ht="14.4" customHeight="1" x14ac:dyDescent="0.3">
      <c r="A169" s="831" t="s">
        <v>577</v>
      </c>
      <c r="B169" s="832" t="s">
        <v>4117</v>
      </c>
      <c r="C169" s="832" t="s">
        <v>4399</v>
      </c>
      <c r="D169" s="832" t="s">
        <v>4426</v>
      </c>
      <c r="E169" s="832" t="s">
        <v>4427</v>
      </c>
      <c r="F169" s="849"/>
      <c r="G169" s="849"/>
      <c r="H169" s="849"/>
      <c r="I169" s="849"/>
      <c r="J169" s="849">
        <v>0.7</v>
      </c>
      <c r="K169" s="849">
        <v>80.22</v>
      </c>
      <c r="L169" s="849">
        <v>1</v>
      </c>
      <c r="M169" s="849">
        <v>114.60000000000001</v>
      </c>
      <c r="N169" s="849"/>
      <c r="O169" s="849"/>
      <c r="P169" s="837"/>
      <c r="Q169" s="850"/>
    </row>
    <row r="170" spans="1:17" ht="14.4" customHeight="1" x14ac:dyDescent="0.3">
      <c r="A170" s="831" t="s">
        <v>577</v>
      </c>
      <c r="B170" s="832" t="s">
        <v>4117</v>
      </c>
      <c r="C170" s="832" t="s">
        <v>4399</v>
      </c>
      <c r="D170" s="832" t="s">
        <v>4428</v>
      </c>
      <c r="E170" s="832" t="s">
        <v>4427</v>
      </c>
      <c r="F170" s="849"/>
      <c r="G170" s="849"/>
      <c r="H170" s="849"/>
      <c r="I170" s="849"/>
      <c r="J170" s="849">
        <v>0.8</v>
      </c>
      <c r="K170" s="849">
        <v>110.35</v>
      </c>
      <c r="L170" s="849">
        <v>1</v>
      </c>
      <c r="M170" s="849">
        <v>137.93749999999997</v>
      </c>
      <c r="N170" s="849"/>
      <c r="O170" s="849"/>
      <c r="P170" s="837"/>
      <c r="Q170" s="850"/>
    </row>
    <row r="171" spans="1:17" ht="14.4" customHeight="1" x14ac:dyDescent="0.3">
      <c r="A171" s="831" t="s">
        <v>577</v>
      </c>
      <c r="B171" s="832" t="s">
        <v>4117</v>
      </c>
      <c r="C171" s="832" t="s">
        <v>4399</v>
      </c>
      <c r="D171" s="832" t="s">
        <v>4429</v>
      </c>
      <c r="E171" s="832" t="s">
        <v>4427</v>
      </c>
      <c r="F171" s="849">
        <v>8.6</v>
      </c>
      <c r="G171" s="849">
        <v>5414.369999999999</v>
      </c>
      <c r="H171" s="849">
        <v>0.90525863481479729</v>
      </c>
      <c r="I171" s="849">
        <v>629.57790697674409</v>
      </c>
      <c r="J171" s="849">
        <v>9.5</v>
      </c>
      <c r="K171" s="849">
        <v>5981.02</v>
      </c>
      <c r="L171" s="849">
        <v>1</v>
      </c>
      <c r="M171" s="849">
        <v>629.58105263157904</v>
      </c>
      <c r="N171" s="849">
        <v>4.5</v>
      </c>
      <c r="O171" s="849">
        <v>2833.09</v>
      </c>
      <c r="P171" s="837">
        <v>0.47368007463609885</v>
      </c>
      <c r="Q171" s="850">
        <v>629.57555555555564</v>
      </c>
    </row>
    <row r="172" spans="1:17" ht="14.4" customHeight="1" x14ac:dyDescent="0.3">
      <c r="A172" s="831" t="s">
        <v>577</v>
      </c>
      <c r="B172" s="832" t="s">
        <v>4117</v>
      </c>
      <c r="C172" s="832" t="s">
        <v>4399</v>
      </c>
      <c r="D172" s="832" t="s">
        <v>4430</v>
      </c>
      <c r="E172" s="832" t="s">
        <v>4431</v>
      </c>
      <c r="F172" s="849">
        <v>2</v>
      </c>
      <c r="G172" s="849">
        <v>2339.6999999999998</v>
      </c>
      <c r="H172" s="849"/>
      <c r="I172" s="849">
        <v>1169.8499999999999</v>
      </c>
      <c r="J172" s="849"/>
      <c r="K172" s="849"/>
      <c r="L172" s="849"/>
      <c r="M172" s="849"/>
      <c r="N172" s="849"/>
      <c r="O172" s="849"/>
      <c r="P172" s="837"/>
      <c r="Q172" s="850"/>
    </row>
    <row r="173" spans="1:17" ht="14.4" customHeight="1" x14ac:dyDescent="0.3">
      <c r="A173" s="831" t="s">
        <v>577</v>
      </c>
      <c r="B173" s="832" t="s">
        <v>4117</v>
      </c>
      <c r="C173" s="832" t="s">
        <v>4399</v>
      </c>
      <c r="D173" s="832" t="s">
        <v>4432</v>
      </c>
      <c r="E173" s="832" t="s">
        <v>4433</v>
      </c>
      <c r="F173" s="849">
        <v>5</v>
      </c>
      <c r="G173" s="849">
        <v>10559</v>
      </c>
      <c r="H173" s="849">
        <v>1.25</v>
      </c>
      <c r="I173" s="849">
        <v>2111.8000000000002</v>
      </c>
      <c r="J173" s="849">
        <v>4</v>
      </c>
      <c r="K173" s="849">
        <v>8447.2000000000007</v>
      </c>
      <c r="L173" s="849">
        <v>1</v>
      </c>
      <c r="M173" s="849">
        <v>2111.8000000000002</v>
      </c>
      <c r="N173" s="849">
        <v>1</v>
      </c>
      <c r="O173" s="849">
        <v>2111.8000000000002</v>
      </c>
      <c r="P173" s="837">
        <v>0.25</v>
      </c>
      <c r="Q173" s="850">
        <v>2111.8000000000002</v>
      </c>
    </row>
    <row r="174" spans="1:17" ht="14.4" customHeight="1" x14ac:dyDescent="0.3">
      <c r="A174" s="831" t="s">
        <v>577</v>
      </c>
      <c r="B174" s="832" t="s">
        <v>4117</v>
      </c>
      <c r="C174" s="832" t="s">
        <v>4399</v>
      </c>
      <c r="D174" s="832" t="s">
        <v>4434</v>
      </c>
      <c r="E174" s="832" t="s">
        <v>4435</v>
      </c>
      <c r="F174" s="849">
        <v>21</v>
      </c>
      <c r="G174" s="849">
        <v>21720.09</v>
      </c>
      <c r="H174" s="849">
        <v>0.84</v>
      </c>
      <c r="I174" s="849">
        <v>1034.29</v>
      </c>
      <c r="J174" s="849">
        <v>25</v>
      </c>
      <c r="K174" s="849">
        <v>25857.25</v>
      </c>
      <c r="L174" s="849">
        <v>1</v>
      </c>
      <c r="M174" s="849">
        <v>1034.29</v>
      </c>
      <c r="N174" s="849">
        <v>45</v>
      </c>
      <c r="O174" s="849">
        <v>46543.05</v>
      </c>
      <c r="P174" s="837">
        <v>1.8</v>
      </c>
      <c r="Q174" s="850">
        <v>1034.29</v>
      </c>
    </row>
    <row r="175" spans="1:17" ht="14.4" customHeight="1" x14ac:dyDescent="0.3">
      <c r="A175" s="831" t="s">
        <v>577</v>
      </c>
      <c r="B175" s="832" t="s">
        <v>4117</v>
      </c>
      <c r="C175" s="832" t="s">
        <v>4399</v>
      </c>
      <c r="D175" s="832" t="s">
        <v>4436</v>
      </c>
      <c r="E175" s="832" t="s">
        <v>4435</v>
      </c>
      <c r="F175" s="849">
        <v>43</v>
      </c>
      <c r="G175" s="849">
        <v>47281.939999999995</v>
      </c>
      <c r="H175" s="849">
        <v>0.81132075471698095</v>
      </c>
      <c r="I175" s="849">
        <v>1099.58</v>
      </c>
      <c r="J175" s="849">
        <v>53</v>
      </c>
      <c r="K175" s="849">
        <v>58277.740000000005</v>
      </c>
      <c r="L175" s="849">
        <v>1</v>
      </c>
      <c r="M175" s="849">
        <v>1099.5800000000002</v>
      </c>
      <c r="N175" s="849">
        <v>31</v>
      </c>
      <c r="O175" s="849">
        <v>34086.980000000003</v>
      </c>
      <c r="P175" s="837">
        <v>0.58490566037735847</v>
      </c>
      <c r="Q175" s="850">
        <v>1099.5800000000002</v>
      </c>
    </row>
    <row r="176" spans="1:17" ht="14.4" customHeight="1" x14ac:dyDescent="0.3">
      <c r="A176" s="831" t="s">
        <v>577</v>
      </c>
      <c r="B176" s="832" t="s">
        <v>4117</v>
      </c>
      <c r="C176" s="832" t="s">
        <v>4399</v>
      </c>
      <c r="D176" s="832" t="s">
        <v>4437</v>
      </c>
      <c r="E176" s="832" t="s">
        <v>4435</v>
      </c>
      <c r="F176" s="849">
        <v>65</v>
      </c>
      <c r="G176" s="849">
        <v>76727.299999999988</v>
      </c>
      <c r="H176" s="849">
        <v>1.7105263157894732</v>
      </c>
      <c r="I176" s="849">
        <v>1180.4199999999998</v>
      </c>
      <c r="J176" s="849">
        <v>38</v>
      </c>
      <c r="K176" s="849">
        <v>44855.960000000006</v>
      </c>
      <c r="L176" s="849">
        <v>1</v>
      </c>
      <c r="M176" s="849">
        <v>1180.42</v>
      </c>
      <c r="N176" s="849">
        <v>40</v>
      </c>
      <c r="O176" s="849">
        <v>47216.800000000003</v>
      </c>
      <c r="P176" s="837">
        <v>1.0526315789473684</v>
      </c>
      <c r="Q176" s="850">
        <v>1180.42</v>
      </c>
    </row>
    <row r="177" spans="1:17" ht="14.4" customHeight="1" x14ac:dyDescent="0.3">
      <c r="A177" s="831" t="s">
        <v>577</v>
      </c>
      <c r="B177" s="832" t="s">
        <v>4117</v>
      </c>
      <c r="C177" s="832" t="s">
        <v>4399</v>
      </c>
      <c r="D177" s="832" t="s">
        <v>4438</v>
      </c>
      <c r="E177" s="832" t="s">
        <v>4435</v>
      </c>
      <c r="F177" s="849">
        <v>47</v>
      </c>
      <c r="G177" s="849">
        <v>58645.659999999996</v>
      </c>
      <c r="H177" s="849">
        <v>1.5666666666666669</v>
      </c>
      <c r="I177" s="849">
        <v>1247.78</v>
      </c>
      <c r="J177" s="849">
        <v>30</v>
      </c>
      <c r="K177" s="849">
        <v>37433.399999999994</v>
      </c>
      <c r="L177" s="849">
        <v>1</v>
      </c>
      <c r="M177" s="849">
        <v>1247.7799999999997</v>
      </c>
      <c r="N177" s="849">
        <v>53</v>
      </c>
      <c r="O177" s="849">
        <v>66132.34</v>
      </c>
      <c r="P177" s="837">
        <v>1.7666666666666668</v>
      </c>
      <c r="Q177" s="850">
        <v>1247.78</v>
      </c>
    </row>
    <row r="178" spans="1:17" ht="14.4" customHeight="1" x14ac:dyDescent="0.3">
      <c r="A178" s="831" t="s">
        <v>577</v>
      </c>
      <c r="B178" s="832" t="s">
        <v>4117</v>
      </c>
      <c r="C178" s="832" t="s">
        <v>4399</v>
      </c>
      <c r="D178" s="832" t="s">
        <v>4439</v>
      </c>
      <c r="E178" s="832" t="s">
        <v>4435</v>
      </c>
      <c r="F178" s="849">
        <v>11</v>
      </c>
      <c r="G178" s="849">
        <v>15139.189999999999</v>
      </c>
      <c r="H178" s="849">
        <v>2.1999999999999997</v>
      </c>
      <c r="I178" s="849">
        <v>1376.29</v>
      </c>
      <c r="J178" s="849">
        <v>5</v>
      </c>
      <c r="K178" s="849">
        <v>6881.45</v>
      </c>
      <c r="L178" s="849">
        <v>1</v>
      </c>
      <c r="M178" s="849">
        <v>1376.29</v>
      </c>
      <c r="N178" s="849">
        <v>17</v>
      </c>
      <c r="O178" s="849">
        <v>23396.93</v>
      </c>
      <c r="P178" s="837">
        <v>3.4</v>
      </c>
      <c r="Q178" s="850">
        <v>1376.29</v>
      </c>
    </row>
    <row r="179" spans="1:17" ht="14.4" customHeight="1" x14ac:dyDescent="0.3">
      <c r="A179" s="831" t="s">
        <v>577</v>
      </c>
      <c r="B179" s="832" t="s">
        <v>4117</v>
      </c>
      <c r="C179" s="832" t="s">
        <v>4399</v>
      </c>
      <c r="D179" s="832" t="s">
        <v>4440</v>
      </c>
      <c r="E179" s="832" t="s">
        <v>4441</v>
      </c>
      <c r="F179" s="849">
        <v>4</v>
      </c>
      <c r="G179" s="849">
        <v>42503.360000000001</v>
      </c>
      <c r="H179" s="849">
        <v>1.3333333333333333</v>
      </c>
      <c r="I179" s="849">
        <v>10625.84</v>
      </c>
      <c r="J179" s="849">
        <v>3</v>
      </c>
      <c r="K179" s="849">
        <v>31877.52</v>
      </c>
      <c r="L179" s="849">
        <v>1</v>
      </c>
      <c r="M179" s="849">
        <v>10625.84</v>
      </c>
      <c r="N179" s="849">
        <v>5</v>
      </c>
      <c r="O179" s="849">
        <v>53129.2</v>
      </c>
      <c r="P179" s="837">
        <v>1.6666666666666665</v>
      </c>
      <c r="Q179" s="850">
        <v>10625.84</v>
      </c>
    </row>
    <row r="180" spans="1:17" ht="14.4" customHeight="1" x14ac:dyDescent="0.3">
      <c r="A180" s="831" t="s">
        <v>577</v>
      </c>
      <c r="B180" s="832" t="s">
        <v>4117</v>
      </c>
      <c r="C180" s="832" t="s">
        <v>4399</v>
      </c>
      <c r="D180" s="832" t="s">
        <v>4442</v>
      </c>
      <c r="E180" s="832" t="s">
        <v>4443</v>
      </c>
      <c r="F180" s="849">
        <v>4</v>
      </c>
      <c r="G180" s="849">
        <v>7775.6</v>
      </c>
      <c r="H180" s="849"/>
      <c r="I180" s="849">
        <v>1943.9</v>
      </c>
      <c r="J180" s="849"/>
      <c r="K180" s="849"/>
      <c r="L180" s="849"/>
      <c r="M180" s="849"/>
      <c r="N180" s="849"/>
      <c r="O180" s="849"/>
      <c r="P180" s="837"/>
      <c r="Q180" s="850"/>
    </row>
    <row r="181" spans="1:17" ht="14.4" customHeight="1" x14ac:dyDescent="0.3">
      <c r="A181" s="831" t="s">
        <v>577</v>
      </c>
      <c r="B181" s="832" t="s">
        <v>4117</v>
      </c>
      <c r="C181" s="832" t="s">
        <v>4399</v>
      </c>
      <c r="D181" s="832" t="s">
        <v>4444</v>
      </c>
      <c r="E181" s="832" t="s">
        <v>4443</v>
      </c>
      <c r="F181" s="849">
        <v>4</v>
      </c>
      <c r="G181" s="849">
        <v>7775.6</v>
      </c>
      <c r="H181" s="849"/>
      <c r="I181" s="849">
        <v>1943.9</v>
      </c>
      <c r="J181" s="849"/>
      <c r="K181" s="849"/>
      <c r="L181" s="849"/>
      <c r="M181" s="849"/>
      <c r="N181" s="849"/>
      <c r="O181" s="849"/>
      <c r="P181" s="837"/>
      <c r="Q181" s="850"/>
    </row>
    <row r="182" spans="1:17" ht="14.4" customHeight="1" x14ac:dyDescent="0.3">
      <c r="A182" s="831" t="s">
        <v>577</v>
      </c>
      <c r="B182" s="832" t="s">
        <v>4117</v>
      </c>
      <c r="C182" s="832" t="s">
        <v>4399</v>
      </c>
      <c r="D182" s="832" t="s">
        <v>4445</v>
      </c>
      <c r="E182" s="832" t="s">
        <v>4446</v>
      </c>
      <c r="F182" s="849"/>
      <c r="G182" s="849"/>
      <c r="H182" s="849"/>
      <c r="I182" s="849"/>
      <c r="J182" s="849">
        <v>9</v>
      </c>
      <c r="K182" s="849">
        <v>34992</v>
      </c>
      <c r="L182" s="849">
        <v>1</v>
      </c>
      <c r="M182" s="849">
        <v>3888</v>
      </c>
      <c r="N182" s="849">
        <v>6</v>
      </c>
      <c r="O182" s="849">
        <v>21078</v>
      </c>
      <c r="P182" s="837">
        <v>0.60236625514403297</v>
      </c>
      <c r="Q182" s="850">
        <v>3513</v>
      </c>
    </row>
    <row r="183" spans="1:17" ht="14.4" customHeight="1" x14ac:dyDescent="0.3">
      <c r="A183" s="831" t="s">
        <v>577</v>
      </c>
      <c r="B183" s="832" t="s">
        <v>4117</v>
      </c>
      <c r="C183" s="832" t="s">
        <v>4399</v>
      </c>
      <c r="D183" s="832" t="s">
        <v>4447</v>
      </c>
      <c r="E183" s="832" t="s">
        <v>4448</v>
      </c>
      <c r="F183" s="849">
        <v>14</v>
      </c>
      <c r="G183" s="849">
        <v>6993.42</v>
      </c>
      <c r="H183" s="849">
        <v>0.93333333333333335</v>
      </c>
      <c r="I183" s="849">
        <v>499.53000000000003</v>
      </c>
      <c r="J183" s="849">
        <v>15</v>
      </c>
      <c r="K183" s="849">
        <v>7492.95</v>
      </c>
      <c r="L183" s="849">
        <v>1</v>
      </c>
      <c r="M183" s="849">
        <v>499.53</v>
      </c>
      <c r="N183" s="849">
        <v>4</v>
      </c>
      <c r="O183" s="849">
        <v>1998.12</v>
      </c>
      <c r="P183" s="837">
        <v>0.26666666666666666</v>
      </c>
      <c r="Q183" s="850">
        <v>499.53</v>
      </c>
    </row>
    <row r="184" spans="1:17" ht="14.4" customHeight="1" x14ac:dyDescent="0.3">
      <c r="A184" s="831" t="s">
        <v>577</v>
      </c>
      <c r="B184" s="832" t="s">
        <v>4117</v>
      </c>
      <c r="C184" s="832" t="s">
        <v>4399</v>
      </c>
      <c r="D184" s="832" t="s">
        <v>4449</v>
      </c>
      <c r="E184" s="832" t="s">
        <v>4450</v>
      </c>
      <c r="F184" s="849">
        <v>3</v>
      </c>
      <c r="G184" s="849">
        <v>28973.61</v>
      </c>
      <c r="H184" s="849">
        <v>0.75</v>
      </c>
      <c r="I184" s="849">
        <v>9657.8700000000008</v>
      </c>
      <c r="J184" s="849">
        <v>4</v>
      </c>
      <c r="K184" s="849">
        <v>38631.480000000003</v>
      </c>
      <c r="L184" s="849">
        <v>1</v>
      </c>
      <c r="M184" s="849">
        <v>9657.8700000000008</v>
      </c>
      <c r="N184" s="849">
        <v>1</v>
      </c>
      <c r="O184" s="849">
        <v>9657.8700000000008</v>
      </c>
      <c r="P184" s="837">
        <v>0.25</v>
      </c>
      <c r="Q184" s="850">
        <v>9657.8700000000008</v>
      </c>
    </row>
    <row r="185" spans="1:17" ht="14.4" customHeight="1" x14ac:dyDescent="0.3">
      <c r="A185" s="831" t="s">
        <v>577</v>
      </c>
      <c r="B185" s="832" t="s">
        <v>4117</v>
      </c>
      <c r="C185" s="832" t="s">
        <v>4399</v>
      </c>
      <c r="D185" s="832" t="s">
        <v>4451</v>
      </c>
      <c r="E185" s="832" t="s">
        <v>4422</v>
      </c>
      <c r="F185" s="849">
        <v>120</v>
      </c>
      <c r="G185" s="849">
        <v>8282.4</v>
      </c>
      <c r="H185" s="849">
        <v>0.93023255813953487</v>
      </c>
      <c r="I185" s="849">
        <v>69.02</v>
      </c>
      <c r="J185" s="849">
        <v>129</v>
      </c>
      <c r="K185" s="849">
        <v>8903.58</v>
      </c>
      <c r="L185" s="849">
        <v>1</v>
      </c>
      <c r="M185" s="849">
        <v>69.02</v>
      </c>
      <c r="N185" s="849">
        <v>85</v>
      </c>
      <c r="O185" s="849">
        <v>5866.7</v>
      </c>
      <c r="P185" s="837">
        <v>0.65891472868217049</v>
      </c>
      <c r="Q185" s="850">
        <v>69.02</v>
      </c>
    </row>
    <row r="186" spans="1:17" ht="14.4" customHeight="1" x14ac:dyDescent="0.3">
      <c r="A186" s="831" t="s">
        <v>577</v>
      </c>
      <c r="B186" s="832" t="s">
        <v>4117</v>
      </c>
      <c r="C186" s="832" t="s">
        <v>4399</v>
      </c>
      <c r="D186" s="832" t="s">
        <v>4452</v>
      </c>
      <c r="E186" s="832" t="s">
        <v>4422</v>
      </c>
      <c r="F186" s="849">
        <v>88</v>
      </c>
      <c r="G186" s="849">
        <v>7478.24</v>
      </c>
      <c r="H186" s="849">
        <v>3.3846153846153846</v>
      </c>
      <c r="I186" s="849">
        <v>84.98</v>
      </c>
      <c r="J186" s="849">
        <v>26</v>
      </c>
      <c r="K186" s="849">
        <v>2209.48</v>
      </c>
      <c r="L186" s="849">
        <v>1</v>
      </c>
      <c r="M186" s="849">
        <v>84.98</v>
      </c>
      <c r="N186" s="849">
        <v>13</v>
      </c>
      <c r="O186" s="849">
        <v>1104.74</v>
      </c>
      <c r="P186" s="837">
        <v>0.5</v>
      </c>
      <c r="Q186" s="850">
        <v>84.98</v>
      </c>
    </row>
    <row r="187" spans="1:17" ht="14.4" customHeight="1" x14ac:dyDescent="0.3">
      <c r="A187" s="831" t="s">
        <v>577</v>
      </c>
      <c r="B187" s="832" t="s">
        <v>4117</v>
      </c>
      <c r="C187" s="832" t="s">
        <v>4399</v>
      </c>
      <c r="D187" s="832" t="s">
        <v>4453</v>
      </c>
      <c r="E187" s="832" t="s">
        <v>4454</v>
      </c>
      <c r="F187" s="849">
        <v>8</v>
      </c>
      <c r="G187" s="849">
        <v>5704.16</v>
      </c>
      <c r="H187" s="849">
        <v>8</v>
      </c>
      <c r="I187" s="849">
        <v>713.02</v>
      </c>
      <c r="J187" s="849">
        <v>1</v>
      </c>
      <c r="K187" s="849">
        <v>713.02</v>
      </c>
      <c r="L187" s="849">
        <v>1</v>
      </c>
      <c r="M187" s="849">
        <v>713.02</v>
      </c>
      <c r="N187" s="849"/>
      <c r="O187" s="849"/>
      <c r="P187" s="837"/>
      <c r="Q187" s="850"/>
    </row>
    <row r="188" spans="1:17" ht="14.4" customHeight="1" x14ac:dyDescent="0.3">
      <c r="A188" s="831" t="s">
        <v>577</v>
      </c>
      <c r="B188" s="832" t="s">
        <v>4117</v>
      </c>
      <c r="C188" s="832" t="s">
        <v>4399</v>
      </c>
      <c r="D188" s="832" t="s">
        <v>4455</v>
      </c>
      <c r="E188" s="832" t="s">
        <v>4456</v>
      </c>
      <c r="F188" s="849">
        <v>35</v>
      </c>
      <c r="G188" s="849">
        <v>8052.45</v>
      </c>
      <c r="H188" s="849">
        <v>0.72916666666666663</v>
      </c>
      <c r="I188" s="849">
        <v>230.07</v>
      </c>
      <c r="J188" s="849">
        <v>48</v>
      </c>
      <c r="K188" s="849">
        <v>11043.36</v>
      </c>
      <c r="L188" s="849">
        <v>1</v>
      </c>
      <c r="M188" s="849">
        <v>230.07000000000002</v>
      </c>
      <c r="N188" s="849">
        <v>30</v>
      </c>
      <c r="O188" s="849">
        <v>6902.1</v>
      </c>
      <c r="P188" s="837">
        <v>0.625</v>
      </c>
      <c r="Q188" s="850">
        <v>230.07000000000002</v>
      </c>
    </row>
    <row r="189" spans="1:17" ht="14.4" customHeight="1" x14ac:dyDescent="0.3">
      <c r="A189" s="831" t="s">
        <v>577</v>
      </c>
      <c r="B189" s="832" t="s">
        <v>4117</v>
      </c>
      <c r="C189" s="832" t="s">
        <v>4399</v>
      </c>
      <c r="D189" s="832" t="s">
        <v>4457</v>
      </c>
      <c r="E189" s="832" t="s">
        <v>4458</v>
      </c>
      <c r="F189" s="849"/>
      <c r="G189" s="849"/>
      <c r="H189" s="849"/>
      <c r="I189" s="849"/>
      <c r="J189" s="849">
        <v>1</v>
      </c>
      <c r="K189" s="849">
        <v>123.33</v>
      </c>
      <c r="L189" s="849">
        <v>1</v>
      </c>
      <c r="M189" s="849">
        <v>123.33</v>
      </c>
      <c r="N189" s="849">
        <v>2</v>
      </c>
      <c r="O189" s="849">
        <v>246.66</v>
      </c>
      <c r="P189" s="837">
        <v>2</v>
      </c>
      <c r="Q189" s="850">
        <v>123.33</v>
      </c>
    </row>
    <row r="190" spans="1:17" ht="14.4" customHeight="1" x14ac:dyDescent="0.3">
      <c r="A190" s="831" t="s">
        <v>577</v>
      </c>
      <c r="B190" s="832" t="s">
        <v>4117</v>
      </c>
      <c r="C190" s="832" t="s">
        <v>4399</v>
      </c>
      <c r="D190" s="832" t="s">
        <v>4459</v>
      </c>
      <c r="E190" s="832" t="s">
        <v>4458</v>
      </c>
      <c r="F190" s="849"/>
      <c r="G190" s="849"/>
      <c r="H190" s="849"/>
      <c r="I190" s="849"/>
      <c r="J190" s="849"/>
      <c r="K190" s="849"/>
      <c r="L190" s="849"/>
      <c r="M190" s="849"/>
      <c r="N190" s="849">
        <v>1</v>
      </c>
      <c r="O190" s="849">
        <v>91.2</v>
      </c>
      <c r="P190" s="837"/>
      <c r="Q190" s="850">
        <v>91.2</v>
      </c>
    </row>
    <row r="191" spans="1:17" ht="14.4" customHeight="1" x14ac:dyDescent="0.3">
      <c r="A191" s="831" t="s">
        <v>577</v>
      </c>
      <c r="B191" s="832" t="s">
        <v>4117</v>
      </c>
      <c r="C191" s="832" t="s">
        <v>4399</v>
      </c>
      <c r="D191" s="832" t="s">
        <v>4460</v>
      </c>
      <c r="E191" s="832" t="s">
        <v>4461</v>
      </c>
      <c r="F191" s="849">
        <v>1</v>
      </c>
      <c r="G191" s="849">
        <v>217.64</v>
      </c>
      <c r="H191" s="849">
        <v>0.14285714285714285</v>
      </c>
      <c r="I191" s="849">
        <v>217.64</v>
      </c>
      <c r="J191" s="849">
        <v>7</v>
      </c>
      <c r="K191" s="849">
        <v>1523.48</v>
      </c>
      <c r="L191" s="849">
        <v>1</v>
      </c>
      <c r="M191" s="849">
        <v>217.64000000000001</v>
      </c>
      <c r="N191" s="849">
        <v>6</v>
      </c>
      <c r="O191" s="849">
        <v>1305.8399999999997</v>
      </c>
      <c r="P191" s="837">
        <v>0.85714285714285698</v>
      </c>
      <c r="Q191" s="850">
        <v>217.63999999999996</v>
      </c>
    </row>
    <row r="192" spans="1:17" ht="14.4" customHeight="1" x14ac:dyDescent="0.3">
      <c r="A192" s="831" t="s">
        <v>577</v>
      </c>
      <c r="B192" s="832" t="s">
        <v>4117</v>
      </c>
      <c r="C192" s="832" t="s">
        <v>4399</v>
      </c>
      <c r="D192" s="832" t="s">
        <v>4462</v>
      </c>
      <c r="E192" s="832" t="s">
        <v>4461</v>
      </c>
      <c r="F192" s="849">
        <v>6</v>
      </c>
      <c r="G192" s="849">
        <v>1591.8600000000001</v>
      </c>
      <c r="H192" s="849">
        <v>0.75</v>
      </c>
      <c r="I192" s="849">
        <v>265.31</v>
      </c>
      <c r="J192" s="849">
        <v>8</v>
      </c>
      <c r="K192" s="849">
        <v>2122.48</v>
      </c>
      <c r="L192" s="849">
        <v>1</v>
      </c>
      <c r="M192" s="849">
        <v>265.31</v>
      </c>
      <c r="N192" s="849">
        <v>6</v>
      </c>
      <c r="O192" s="849">
        <v>1591.86</v>
      </c>
      <c r="P192" s="837">
        <v>0.75</v>
      </c>
      <c r="Q192" s="850">
        <v>265.31</v>
      </c>
    </row>
    <row r="193" spans="1:17" ht="14.4" customHeight="1" x14ac:dyDescent="0.3">
      <c r="A193" s="831" t="s">
        <v>577</v>
      </c>
      <c r="B193" s="832" t="s">
        <v>4117</v>
      </c>
      <c r="C193" s="832" t="s">
        <v>4399</v>
      </c>
      <c r="D193" s="832" t="s">
        <v>4463</v>
      </c>
      <c r="E193" s="832" t="s">
        <v>4464</v>
      </c>
      <c r="F193" s="849">
        <v>15</v>
      </c>
      <c r="G193" s="849">
        <v>7772.7</v>
      </c>
      <c r="H193" s="849">
        <v>1.3636363636363638</v>
      </c>
      <c r="I193" s="849">
        <v>518.17999999999995</v>
      </c>
      <c r="J193" s="849">
        <v>11</v>
      </c>
      <c r="K193" s="849">
        <v>5699.98</v>
      </c>
      <c r="L193" s="849">
        <v>1</v>
      </c>
      <c r="M193" s="849">
        <v>518.17999999999995</v>
      </c>
      <c r="N193" s="849">
        <v>2</v>
      </c>
      <c r="O193" s="849">
        <v>1036.3599999999999</v>
      </c>
      <c r="P193" s="837">
        <v>0.18181818181818182</v>
      </c>
      <c r="Q193" s="850">
        <v>518.17999999999995</v>
      </c>
    </row>
    <row r="194" spans="1:17" ht="14.4" customHeight="1" x14ac:dyDescent="0.3">
      <c r="A194" s="831" t="s">
        <v>577</v>
      </c>
      <c r="B194" s="832" t="s">
        <v>4117</v>
      </c>
      <c r="C194" s="832" t="s">
        <v>4399</v>
      </c>
      <c r="D194" s="832" t="s">
        <v>4465</v>
      </c>
      <c r="E194" s="832" t="s">
        <v>4466</v>
      </c>
      <c r="F194" s="849">
        <v>4</v>
      </c>
      <c r="G194" s="849">
        <v>4137.16</v>
      </c>
      <c r="H194" s="849">
        <v>0.8</v>
      </c>
      <c r="I194" s="849">
        <v>1034.29</v>
      </c>
      <c r="J194" s="849">
        <v>5</v>
      </c>
      <c r="K194" s="849">
        <v>5171.45</v>
      </c>
      <c r="L194" s="849">
        <v>1</v>
      </c>
      <c r="M194" s="849">
        <v>1034.29</v>
      </c>
      <c r="N194" s="849">
        <v>2</v>
      </c>
      <c r="O194" s="849">
        <v>2068.58</v>
      </c>
      <c r="P194" s="837">
        <v>0.4</v>
      </c>
      <c r="Q194" s="850">
        <v>1034.29</v>
      </c>
    </row>
    <row r="195" spans="1:17" ht="14.4" customHeight="1" x14ac:dyDescent="0.3">
      <c r="A195" s="831" t="s">
        <v>577</v>
      </c>
      <c r="B195" s="832" t="s">
        <v>4117</v>
      </c>
      <c r="C195" s="832" t="s">
        <v>4399</v>
      </c>
      <c r="D195" s="832" t="s">
        <v>4467</v>
      </c>
      <c r="E195" s="832" t="s">
        <v>4419</v>
      </c>
      <c r="F195" s="849"/>
      <c r="G195" s="849"/>
      <c r="H195" s="849"/>
      <c r="I195" s="849"/>
      <c r="J195" s="849">
        <v>0.3</v>
      </c>
      <c r="K195" s="849">
        <v>27.36</v>
      </c>
      <c r="L195" s="849">
        <v>1</v>
      </c>
      <c r="M195" s="849">
        <v>91.2</v>
      </c>
      <c r="N195" s="849"/>
      <c r="O195" s="849"/>
      <c r="P195" s="837"/>
      <c r="Q195" s="850"/>
    </row>
    <row r="196" spans="1:17" ht="14.4" customHeight="1" x14ac:dyDescent="0.3">
      <c r="A196" s="831" t="s">
        <v>577</v>
      </c>
      <c r="B196" s="832" t="s">
        <v>4117</v>
      </c>
      <c r="C196" s="832" t="s">
        <v>4399</v>
      </c>
      <c r="D196" s="832" t="s">
        <v>4468</v>
      </c>
      <c r="E196" s="832" t="s">
        <v>4422</v>
      </c>
      <c r="F196" s="849">
        <v>19</v>
      </c>
      <c r="G196" s="849">
        <v>1831.2199999999998</v>
      </c>
      <c r="H196" s="849">
        <v>1.2666666666666666</v>
      </c>
      <c r="I196" s="849">
        <v>96.38</v>
      </c>
      <c r="J196" s="849">
        <v>15</v>
      </c>
      <c r="K196" s="849">
        <v>1445.6999999999998</v>
      </c>
      <c r="L196" s="849">
        <v>1</v>
      </c>
      <c r="M196" s="849">
        <v>96.379999999999981</v>
      </c>
      <c r="N196" s="849">
        <v>6</v>
      </c>
      <c r="O196" s="849">
        <v>578.28</v>
      </c>
      <c r="P196" s="837">
        <v>0.4</v>
      </c>
      <c r="Q196" s="850">
        <v>96.38</v>
      </c>
    </row>
    <row r="197" spans="1:17" ht="14.4" customHeight="1" x14ac:dyDescent="0.3">
      <c r="A197" s="831" t="s">
        <v>577</v>
      </c>
      <c r="B197" s="832" t="s">
        <v>4117</v>
      </c>
      <c r="C197" s="832" t="s">
        <v>4399</v>
      </c>
      <c r="D197" s="832" t="s">
        <v>4469</v>
      </c>
      <c r="E197" s="832" t="s">
        <v>4422</v>
      </c>
      <c r="F197" s="849">
        <v>15</v>
      </c>
      <c r="G197" s="849">
        <v>1818.75</v>
      </c>
      <c r="H197" s="849">
        <v>2.1428571428571428</v>
      </c>
      <c r="I197" s="849">
        <v>121.25</v>
      </c>
      <c r="J197" s="849">
        <v>7</v>
      </c>
      <c r="K197" s="849">
        <v>848.75</v>
      </c>
      <c r="L197" s="849">
        <v>1</v>
      </c>
      <c r="M197" s="849">
        <v>121.25</v>
      </c>
      <c r="N197" s="849">
        <v>5</v>
      </c>
      <c r="O197" s="849">
        <v>606.25</v>
      </c>
      <c r="P197" s="837">
        <v>0.7142857142857143</v>
      </c>
      <c r="Q197" s="850">
        <v>121.25</v>
      </c>
    </row>
    <row r="198" spans="1:17" ht="14.4" customHeight="1" x14ac:dyDescent="0.3">
      <c r="A198" s="831" t="s">
        <v>577</v>
      </c>
      <c r="B198" s="832" t="s">
        <v>4117</v>
      </c>
      <c r="C198" s="832" t="s">
        <v>4399</v>
      </c>
      <c r="D198" s="832" t="s">
        <v>4470</v>
      </c>
      <c r="E198" s="832" t="s">
        <v>4422</v>
      </c>
      <c r="F198" s="849">
        <v>1</v>
      </c>
      <c r="G198" s="849">
        <v>103.64</v>
      </c>
      <c r="H198" s="849">
        <v>1</v>
      </c>
      <c r="I198" s="849">
        <v>103.64</v>
      </c>
      <c r="J198" s="849">
        <v>1</v>
      </c>
      <c r="K198" s="849">
        <v>103.64</v>
      </c>
      <c r="L198" s="849">
        <v>1</v>
      </c>
      <c r="M198" s="849">
        <v>103.64</v>
      </c>
      <c r="N198" s="849">
        <v>4</v>
      </c>
      <c r="O198" s="849">
        <v>414.56</v>
      </c>
      <c r="P198" s="837">
        <v>4</v>
      </c>
      <c r="Q198" s="850">
        <v>103.64</v>
      </c>
    </row>
    <row r="199" spans="1:17" ht="14.4" customHeight="1" x14ac:dyDescent="0.3">
      <c r="A199" s="831" t="s">
        <v>577</v>
      </c>
      <c r="B199" s="832" t="s">
        <v>4117</v>
      </c>
      <c r="C199" s="832" t="s">
        <v>4399</v>
      </c>
      <c r="D199" s="832" t="s">
        <v>4471</v>
      </c>
      <c r="E199" s="832" t="s">
        <v>4422</v>
      </c>
      <c r="F199" s="849">
        <v>5</v>
      </c>
      <c r="G199" s="849">
        <v>570</v>
      </c>
      <c r="H199" s="849"/>
      <c r="I199" s="849">
        <v>114</v>
      </c>
      <c r="J199" s="849"/>
      <c r="K199" s="849"/>
      <c r="L199" s="849"/>
      <c r="M199" s="849"/>
      <c r="N199" s="849">
        <v>8</v>
      </c>
      <c r="O199" s="849">
        <v>912</v>
      </c>
      <c r="P199" s="837"/>
      <c r="Q199" s="850">
        <v>114</v>
      </c>
    </row>
    <row r="200" spans="1:17" ht="14.4" customHeight="1" x14ac:dyDescent="0.3">
      <c r="A200" s="831" t="s">
        <v>577</v>
      </c>
      <c r="B200" s="832" t="s">
        <v>4117</v>
      </c>
      <c r="C200" s="832" t="s">
        <v>4399</v>
      </c>
      <c r="D200" s="832" t="s">
        <v>4472</v>
      </c>
      <c r="E200" s="832" t="s">
        <v>4422</v>
      </c>
      <c r="F200" s="849">
        <v>65</v>
      </c>
      <c r="G200" s="849">
        <v>5860.4</v>
      </c>
      <c r="H200" s="849">
        <v>0.59090909090909083</v>
      </c>
      <c r="I200" s="849">
        <v>90.16</v>
      </c>
      <c r="J200" s="849">
        <v>110</v>
      </c>
      <c r="K200" s="849">
        <v>9917.6</v>
      </c>
      <c r="L200" s="849">
        <v>1</v>
      </c>
      <c r="M200" s="849">
        <v>90.16</v>
      </c>
      <c r="N200" s="849">
        <v>92</v>
      </c>
      <c r="O200" s="849">
        <v>8294.7199999999993</v>
      </c>
      <c r="P200" s="837">
        <v>0.83636363636363631</v>
      </c>
      <c r="Q200" s="850">
        <v>90.16</v>
      </c>
    </row>
    <row r="201" spans="1:17" ht="14.4" customHeight="1" x14ac:dyDescent="0.3">
      <c r="A201" s="831" t="s">
        <v>577</v>
      </c>
      <c r="B201" s="832" t="s">
        <v>4117</v>
      </c>
      <c r="C201" s="832" t="s">
        <v>4399</v>
      </c>
      <c r="D201" s="832" t="s">
        <v>4473</v>
      </c>
      <c r="E201" s="832" t="s">
        <v>4474</v>
      </c>
      <c r="F201" s="849">
        <v>2</v>
      </c>
      <c r="G201" s="849">
        <v>8904.1200000000008</v>
      </c>
      <c r="H201" s="849">
        <v>2</v>
      </c>
      <c r="I201" s="849">
        <v>4452.0600000000004</v>
      </c>
      <c r="J201" s="849">
        <v>1</v>
      </c>
      <c r="K201" s="849">
        <v>4452.0600000000004</v>
      </c>
      <c r="L201" s="849">
        <v>1</v>
      </c>
      <c r="M201" s="849">
        <v>4452.0600000000004</v>
      </c>
      <c r="N201" s="849">
        <v>4</v>
      </c>
      <c r="O201" s="849">
        <v>16923.45</v>
      </c>
      <c r="P201" s="837">
        <v>3.801262786215819</v>
      </c>
      <c r="Q201" s="850">
        <v>4230.8625000000002</v>
      </c>
    </row>
    <row r="202" spans="1:17" ht="14.4" customHeight="1" x14ac:dyDescent="0.3">
      <c r="A202" s="831" t="s">
        <v>577</v>
      </c>
      <c r="B202" s="832" t="s">
        <v>4117</v>
      </c>
      <c r="C202" s="832" t="s">
        <v>4399</v>
      </c>
      <c r="D202" s="832" t="s">
        <v>4475</v>
      </c>
      <c r="E202" s="832" t="s">
        <v>4476</v>
      </c>
      <c r="F202" s="849"/>
      <c r="G202" s="849"/>
      <c r="H202" s="849"/>
      <c r="I202" s="849"/>
      <c r="J202" s="849">
        <v>1</v>
      </c>
      <c r="K202" s="849">
        <v>1831.25</v>
      </c>
      <c r="L202" s="849">
        <v>1</v>
      </c>
      <c r="M202" s="849">
        <v>1831.25</v>
      </c>
      <c r="N202" s="849"/>
      <c r="O202" s="849"/>
      <c r="P202" s="837"/>
      <c r="Q202" s="850"/>
    </row>
    <row r="203" spans="1:17" ht="14.4" customHeight="1" x14ac:dyDescent="0.3">
      <c r="A203" s="831" t="s">
        <v>577</v>
      </c>
      <c r="B203" s="832" t="s">
        <v>4117</v>
      </c>
      <c r="C203" s="832" t="s">
        <v>4399</v>
      </c>
      <c r="D203" s="832" t="s">
        <v>4477</v>
      </c>
      <c r="E203" s="832" t="s">
        <v>4478</v>
      </c>
      <c r="F203" s="849"/>
      <c r="G203" s="849"/>
      <c r="H203" s="849"/>
      <c r="I203" s="849"/>
      <c r="J203" s="849">
        <v>1</v>
      </c>
      <c r="K203" s="849">
        <v>12681.98</v>
      </c>
      <c r="L203" s="849">
        <v>1</v>
      </c>
      <c r="M203" s="849">
        <v>12681.98</v>
      </c>
      <c r="N203" s="849"/>
      <c r="O203" s="849"/>
      <c r="P203" s="837"/>
      <c r="Q203" s="850"/>
    </row>
    <row r="204" spans="1:17" ht="14.4" customHeight="1" x14ac:dyDescent="0.3">
      <c r="A204" s="831" t="s">
        <v>577</v>
      </c>
      <c r="B204" s="832" t="s">
        <v>4117</v>
      </c>
      <c r="C204" s="832" t="s">
        <v>4399</v>
      </c>
      <c r="D204" s="832" t="s">
        <v>4479</v>
      </c>
      <c r="E204" s="832" t="s">
        <v>4480</v>
      </c>
      <c r="F204" s="849">
        <v>5</v>
      </c>
      <c r="G204" s="849">
        <v>24510</v>
      </c>
      <c r="H204" s="849">
        <v>0.83333333333333337</v>
      </c>
      <c r="I204" s="849">
        <v>4902</v>
      </c>
      <c r="J204" s="849">
        <v>6</v>
      </c>
      <c r="K204" s="849">
        <v>29412</v>
      </c>
      <c r="L204" s="849">
        <v>1</v>
      </c>
      <c r="M204" s="849">
        <v>4902</v>
      </c>
      <c r="N204" s="849">
        <v>2</v>
      </c>
      <c r="O204" s="849">
        <v>9804</v>
      </c>
      <c r="P204" s="837">
        <v>0.33333333333333331</v>
      </c>
      <c r="Q204" s="850">
        <v>4902</v>
      </c>
    </row>
    <row r="205" spans="1:17" ht="14.4" customHeight="1" x14ac:dyDescent="0.3">
      <c r="A205" s="831" t="s">
        <v>577</v>
      </c>
      <c r="B205" s="832" t="s">
        <v>4117</v>
      </c>
      <c r="C205" s="832" t="s">
        <v>4399</v>
      </c>
      <c r="D205" s="832" t="s">
        <v>4481</v>
      </c>
      <c r="E205" s="832" t="s">
        <v>4482</v>
      </c>
      <c r="F205" s="849">
        <v>1</v>
      </c>
      <c r="G205" s="849">
        <v>4819</v>
      </c>
      <c r="H205" s="849"/>
      <c r="I205" s="849">
        <v>4819</v>
      </c>
      <c r="J205" s="849"/>
      <c r="K205" s="849"/>
      <c r="L205" s="849"/>
      <c r="M205" s="849"/>
      <c r="N205" s="849">
        <v>1</v>
      </c>
      <c r="O205" s="849">
        <v>4415.0200000000004</v>
      </c>
      <c r="P205" s="837"/>
      <c r="Q205" s="850">
        <v>4415.0200000000004</v>
      </c>
    </row>
    <row r="206" spans="1:17" ht="14.4" customHeight="1" x14ac:dyDescent="0.3">
      <c r="A206" s="831" t="s">
        <v>577</v>
      </c>
      <c r="B206" s="832" t="s">
        <v>4117</v>
      </c>
      <c r="C206" s="832" t="s">
        <v>4399</v>
      </c>
      <c r="D206" s="832" t="s">
        <v>4483</v>
      </c>
      <c r="E206" s="832" t="s">
        <v>4484</v>
      </c>
      <c r="F206" s="849">
        <v>4</v>
      </c>
      <c r="G206" s="849">
        <v>19960</v>
      </c>
      <c r="H206" s="849">
        <v>0.36363636363636365</v>
      </c>
      <c r="I206" s="849">
        <v>4990</v>
      </c>
      <c r="J206" s="849">
        <v>11</v>
      </c>
      <c r="K206" s="849">
        <v>54890</v>
      </c>
      <c r="L206" s="849">
        <v>1</v>
      </c>
      <c r="M206" s="849">
        <v>4990</v>
      </c>
      <c r="N206" s="849">
        <v>7</v>
      </c>
      <c r="O206" s="849">
        <v>34930</v>
      </c>
      <c r="P206" s="837">
        <v>0.63636363636363635</v>
      </c>
      <c r="Q206" s="850">
        <v>4990</v>
      </c>
    </row>
    <row r="207" spans="1:17" ht="14.4" customHeight="1" x14ac:dyDescent="0.3">
      <c r="A207" s="831" t="s">
        <v>577</v>
      </c>
      <c r="B207" s="832" t="s">
        <v>4117</v>
      </c>
      <c r="C207" s="832" t="s">
        <v>4399</v>
      </c>
      <c r="D207" s="832" t="s">
        <v>4485</v>
      </c>
      <c r="E207" s="832" t="s">
        <v>4486</v>
      </c>
      <c r="F207" s="849">
        <v>2</v>
      </c>
      <c r="G207" s="849">
        <v>2972.3</v>
      </c>
      <c r="H207" s="849">
        <v>1</v>
      </c>
      <c r="I207" s="849">
        <v>1486.15</v>
      </c>
      <c r="J207" s="849">
        <v>2</v>
      </c>
      <c r="K207" s="849">
        <v>2972.3</v>
      </c>
      <c r="L207" s="849">
        <v>1</v>
      </c>
      <c r="M207" s="849">
        <v>1486.15</v>
      </c>
      <c r="N207" s="849">
        <v>3</v>
      </c>
      <c r="O207" s="849">
        <v>4458.4500000000007</v>
      </c>
      <c r="P207" s="837">
        <v>1.5000000000000002</v>
      </c>
      <c r="Q207" s="850">
        <v>1486.1500000000003</v>
      </c>
    </row>
    <row r="208" spans="1:17" ht="14.4" customHeight="1" x14ac:dyDescent="0.3">
      <c r="A208" s="831" t="s">
        <v>577</v>
      </c>
      <c r="B208" s="832" t="s">
        <v>4117</v>
      </c>
      <c r="C208" s="832" t="s">
        <v>4399</v>
      </c>
      <c r="D208" s="832" t="s">
        <v>4487</v>
      </c>
      <c r="E208" s="832" t="s">
        <v>4488</v>
      </c>
      <c r="F208" s="849"/>
      <c r="G208" s="849"/>
      <c r="H208" s="849"/>
      <c r="I208" s="849"/>
      <c r="J208" s="849">
        <v>4</v>
      </c>
      <c r="K208" s="849">
        <v>11665.32</v>
      </c>
      <c r="L208" s="849">
        <v>1</v>
      </c>
      <c r="M208" s="849">
        <v>2916.33</v>
      </c>
      <c r="N208" s="849"/>
      <c r="O208" s="849"/>
      <c r="P208" s="837"/>
      <c r="Q208" s="850"/>
    </row>
    <row r="209" spans="1:17" ht="14.4" customHeight="1" x14ac:dyDescent="0.3">
      <c r="A209" s="831" t="s">
        <v>577</v>
      </c>
      <c r="B209" s="832" t="s">
        <v>4117</v>
      </c>
      <c r="C209" s="832" t="s">
        <v>4399</v>
      </c>
      <c r="D209" s="832" t="s">
        <v>4489</v>
      </c>
      <c r="E209" s="832" t="s">
        <v>4490</v>
      </c>
      <c r="F209" s="849">
        <v>1</v>
      </c>
      <c r="G209" s="849">
        <v>1631</v>
      </c>
      <c r="H209" s="849"/>
      <c r="I209" s="849">
        <v>1631</v>
      </c>
      <c r="J209" s="849"/>
      <c r="K209" s="849"/>
      <c r="L209" s="849"/>
      <c r="M209" s="849"/>
      <c r="N209" s="849">
        <v>1</v>
      </c>
      <c r="O209" s="849">
        <v>1631</v>
      </c>
      <c r="P209" s="837"/>
      <c r="Q209" s="850">
        <v>1631</v>
      </c>
    </row>
    <row r="210" spans="1:17" ht="14.4" customHeight="1" x14ac:dyDescent="0.3">
      <c r="A210" s="831" t="s">
        <v>577</v>
      </c>
      <c r="B210" s="832" t="s">
        <v>4117</v>
      </c>
      <c r="C210" s="832" t="s">
        <v>4399</v>
      </c>
      <c r="D210" s="832" t="s">
        <v>4491</v>
      </c>
      <c r="E210" s="832" t="s">
        <v>4492</v>
      </c>
      <c r="F210" s="849">
        <v>2</v>
      </c>
      <c r="G210" s="849">
        <v>5668.9</v>
      </c>
      <c r="H210" s="849">
        <v>2</v>
      </c>
      <c r="I210" s="849">
        <v>2834.45</v>
      </c>
      <c r="J210" s="849">
        <v>1</v>
      </c>
      <c r="K210" s="849">
        <v>2834.45</v>
      </c>
      <c r="L210" s="849">
        <v>1</v>
      </c>
      <c r="M210" s="849">
        <v>2834.45</v>
      </c>
      <c r="N210" s="849">
        <v>3</v>
      </c>
      <c r="O210" s="849">
        <v>8503.3499999999985</v>
      </c>
      <c r="P210" s="837">
        <v>2.9999999999999996</v>
      </c>
      <c r="Q210" s="850">
        <v>2834.4499999999994</v>
      </c>
    </row>
    <row r="211" spans="1:17" ht="14.4" customHeight="1" x14ac:dyDescent="0.3">
      <c r="A211" s="831" t="s">
        <v>577</v>
      </c>
      <c r="B211" s="832" t="s">
        <v>4117</v>
      </c>
      <c r="C211" s="832" t="s">
        <v>4399</v>
      </c>
      <c r="D211" s="832" t="s">
        <v>4493</v>
      </c>
      <c r="E211" s="832" t="s">
        <v>4492</v>
      </c>
      <c r="F211" s="849"/>
      <c r="G211" s="849"/>
      <c r="H211" s="849"/>
      <c r="I211" s="849"/>
      <c r="J211" s="849">
        <v>1</v>
      </c>
      <c r="K211" s="849">
        <v>4301.95</v>
      </c>
      <c r="L211" s="849">
        <v>1</v>
      </c>
      <c r="M211" s="849">
        <v>4301.95</v>
      </c>
      <c r="N211" s="849"/>
      <c r="O211" s="849"/>
      <c r="P211" s="837"/>
      <c r="Q211" s="850"/>
    </row>
    <row r="212" spans="1:17" ht="14.4" customHeight="1" x14ac:dyDescent="0.3">
      <c r="A212" s="831" t="s">
        <v>577</v>
      </c>
      <c r="B212" s="832" t="s">
        <v>4117</v>
      </c>
      <c r="C212" s="832" t="s">
        <v>4399</v>
      </c>
      <c r="D212" s="832" t="s">
        <v>4494</v>
      </c>
      <c r="E212" s="832" t="s">
        <v>4495</v>
      </c>
      <c r="F212" s="849">
        <v>1</v>
      </c>
      <c r="G212" s="849">
        <v>1247.78</v>
      </c>
      <c r="H212" s="849">
        <v>7.1428571428571438E-2</v>
      </c>
      <c r="I212" s="849">
        <v>1247.78</v>
      </c>
      <c r="J212" s="849">
        <v>14</v>
      </c>
      <c r="K212" s="849">
        <v>17468.919999999998</v>
      </c>
      <c r="L212" s="849">
        <v>1</v>
      </c>
      <c r="M212" s="849">
        <v>1247.78</v>
      </c>
      <c r="N212" s="849">
        <v>14</v>
      </c>
      <c r="O212" s="849">
        <v>17468.919999999998</v>
      </c>
      <c r="P212" s="837">
        <v>1</v>
      </c>
      <c r="Q212" s="850">
        <v>1247.78</v>
      </c>
    </row>
    <row r="213" spans="1:17" ht="14.4" customHeight="1" x14ac:dyDescent="0.3">
      <c r="A213" s="831" t="s">
        <v>577</v>
      </c>
      <c r="B213" s="832" t="s">
        <v>4117</v>
      </c>
      <c r="C213" s="832" t="s">
        <v>4399</v>
      </c>
      <c r="D213" s="832" t="s">
        <v>4496</v>
      </c>
      <c r="E213" s="832" t="s">
        <v>4495</v>
      </c>
      <c r="F213" s="849">
        <v>40</v>
      </c>
      <c r="G213" s="849">
        <v>56875.6</v>
      </c>
      <c r="H213" s="849">
        <v>1.4285714285714286</v>
      </c>
      <c r="I213" s="849">
        <v>1421.8899999999999</v>
      </c>
      <c r="J213" s="849">
        <v>28</v>
      </c>
      <c r="K213" s="849">
        <v>39812.92</v>
      </c>
      <c r="L213" s="849">
        <v>1</v>
      </c>
      <c r="M213" s="849">
        <v>1421.8899999999999</v>
      </c>
      <c r="N213" s="849">
        <v>28</v>
      </c>
      <c r="O213" s="849">
        <v>39812.92</v>
      </c>
      <c r="P213" s="837">
        <v>1</v>
      </c>
      <c r="Q213" s="850">
        <v>1421.8899999999999</v>
      </c>
    </row>
    <row r="214" spans="1:17" ht="14.4" customHeight="1" x14ac:dyDescent="0.3">
      <c r="A214" s="831" t="s">
        <v>577</v>
      </c>
      <c r="B214" s="832" t="s">
        <v>4117</v>
      </c>
      <c r="C214" s="832" t="s">
        <v>4399</v>
      </c>
      <c r="D214" s="832" t="s">
        <v>4497</v>
      </c>
      <c r="E214" s="832" t="s">
        <v>4495</v>
      </c>
      <c r="F214" s="849">
        <v>12</v>
      </c>
      <c r="G214" s="849">
        <v>19873.32</v>
      </c>
      <c r="H214" s="849">
        <v>0.92307692307692302</v>
      </c>
      <c r="I214" s="849">
        <v>1656.11</v>
      </c>
      <c r="J214" s="849">
        <v>13</v>
      </c>
      <c r="K214" s="849">
        <v>21529.43</v>
      </c>
      <c r="L214" s="849">
        <v>1</v>
      </c>
      <c r="M214" s="849">
        <v>1656.1100000000001</v>
      </c>
      <c r="N214" s="849">
        <v>12</v>
      </c>
      <c r="O214" s="849">
        <v>19873.32</v>
      </c>
      <c r="P214" s="837">
        <v>0.92307692307692302</v>
      </c>
      <c r="Q214" s="850">
        <v>1656.11</v>
      </c>
    </row>
    <row r="215" spans="1:17" ht="14.4" customHeight="1" x14ac:dyDescent="0.3">
      <c r="A215" s="831" t="s">
        <v>577</v>
      </c>
      <c r="B215" s="832" t="s">
        <v>4117</v>
      </c>
      <c r="C215" s="832" t="s">
        <v>4399</v>
      </c>
      <c r="D215" s="832" t="s">
        <v>4498</v>
      </c>
      <c r="E215" s="832" t="s">
        <v>4495</v>
      </c>
      <c r="F215" s="849">
        <v>1</v>
      </c>
      <c r="G215" s="849">
        <v>1779.44</v>
      </c>
      <c r="H215" s="849">
        <v>0.5</v>
      </c>
      <c r="I215" s="849">
        <v>1779.44</v>
      </c>
      <c r="J215" s="849">
        <v>2</v>
      </c>
      <c r="K215" s="849">
        <v>3558.88</v>
      </c>
      <c r="L215" s="849">
        <v>1</v>
      </c>
      <c r="M215" s="849">
        <v>1779.44</v>
      </c>
      <c r="N215" s="849">
        <v>1</v>
      </c>
      <c r="O215" s="849">
        <v>1779.44</v>
      </c>
      <c r="P215" s="837">
        <v>0.5</v>
      </c>
      <c r="Q215" s="850">
        <v>1779.44</v>
      </c>
    </row>
    <row r="216" spans="1:17" ht="14.4" customHeight="1" x14ac:dyDescent="0.3">
      <c r="A216" s="831" t="s">
        <v>577</v>
      </c>
      <c r="B216" s="832" t="s">
        <v>4117</v>
      </c>
      <c r="C216" s="832" t="s">
        <v>4399</v>
      </c>
      <c r="D216" s="832" t="s">
        <v>4499</v>
      </c>
      <c r="E216" s="832" t="s">
        <v>4500</v>
      </c>
      <c r="F216" s="849">
        <v>38</v>
      </c>
      <c r="G216" s="849">
        <v>53953.16</v>
      </c>
      <c r="H216" s="849">
        <v>1.3103448275862071</v>
      </c>
      <c r="I216" s="849">
        <v>1419.8200000000002</v>
      </c>
      <c r="J216" s="849">
        <v>29</v>
      </c>
      <c r="K216" s="849">
        <v>41174.78</v>
      </c>
      <c r="L216" s="849">
        <v>1</v>
      </c>
      <c r="M216" s="849">
        <v>1419.82</v>
      </c>
      <c r="N216" s="849">
        <v>11</v>
      </c>
      <c r="O216" s="849">
        <v>15618.02</v>
      </c>
      <c r="P216" s="837">
        <v>0.37931034482758624</v>
      </c>
      <c r="Q216" s="850">
        <v>1419.82</v>
      </c>
    </row>
    <row r="217" spans="1:17" ht="14.4" customHeight="1" x14ac:dyDescent="0.3">
      <c r="A217" s="831" t="s">
        <v>577</v>
      </c>
      <c r="B217" s="832" t="s">
        <v>4117</v>
      </c>
      <c r="C217" s="832" t="s">
        <v>4399</v>
      </c>
      <c r="D217" s="832" t="s">
        <v>4501</v>
      </c>
      <c r="E217" s="832" t="s">
        <v>4500</v>
      </c>
      <c r="F217" s="849">
        <v>24</v>
      </c>
      <c r="G217" s="849">
        <v>37134.959999999999</v>
      </c>
      <c r="H217" s="849">
        <v>0.88888888888888884</v>
      </c>
      <c r="I217" s="849">
        <v>1547.29</v>
      </c>
      <c r="J217" s="849">
        <v>27</v>
      </c>
      <c r="K217" s="849">
        <v>41776.83</v>
      </c>
      <c r="L217" s="849">
        <v>1</v>
      </c>
      <c r="M217" s="849">
        <v>1547.29</v>
      </c>
      <c r="N217" s="849">
        <v>20</v>
      </c>
      <c r="O217" s="849">
        <v>30945.8</v>
      </c>
      <c r="P217" s="837">
        <v>0.7407407407407407</v>
      </c>
      <c r="Q217" s="850">
        <v>1547.29</v>
      </c>
    </row>
    <row r="218" spans="1:17" ht="14.4" customHeight="1" x14ac:dyDescent="0.3">
      <c r="A218" s="831" t="s">
        <v>577</v>
      </c>
      <c r="B218" s="832" t="s">
        <v>4117</v>
      </c>
      <c r="C218" s="832" t="s">
        <v>4399</v>
      </c>
      <c r="D218" s="832" t="s">
        <v>4502</v>
      </c>
      <c r="E218" s="832" t="s">
        <v>4500</v>
      </c>
      <c r="F218" s="849">
        <v>4</v>
      </c>
      <c r="G218" s="849">
        <v>6578.84</v>
      </c>
      <c r="H218" s="849">
        <v>1.3333333333333333</v>
      </c>
      <c r="I218" s="849">
        <v>1644.71</v>
      </c>
      <c r="J218" s="849">
        <v>3</v>
      </c>
      <c r="K218" s="849">
        <v>4934.13</v>
      </c>
      <c r="L218" s="849">
        <v>1</v>
      </c>
      <c r="M218" s="849">
        <v>1644.71</v>
      </c>
      <c r="N218" s="849">
        <v>2</v>
      </c>
      <c r="O218" s="849">
        <v>3289.42</v>
      </c>
      <c r="P218" s="837">
        <v>0.66666666666666663</v>
      </c>
      <c r="Q218" s="850">
        <v>1644.71</v>
      </c>
    </row>
    <row r="219" spans="1:17" ht="14.4" customHeight="1" x14ac:dyDescent="0.3">
      <c r="A219" s="831" t="s">
        <v>577</v>
      </c>
      <c r="B219" s="832" t="s">
        <v>4117</v>
      </c>
      <c r="C219" s="832" t="s">
        <v>4399</v>
      </c>
      <c r="D219" s="832" t="s">
        <v>4503</v>
      </c>
      <c r="E219" s="832" t="s">
        <v>4504</v>
      </c>
      <c r="F219" s="849">
        <v>63</v>
      </c>
      <c r="G219" s="849">
        <v>49725.27</v>
      </c>
      <c r="H219" s="849">
        <v>0.85135135135135132</v>
      </c>
      <c r="I219" s="849">
        <v>789.29</v>
      </c>
      <c r="J219" s="849">
        <v>74</v>
      </c>
      <c r="K219" s="849">
        <v>58407.46</v>
      </c>
      <c r="L219" s="849">
        <v>1</v>
      </c>
      <c r="M219" s="849">
        <v>789.29</v>
      </c>
      <c r="N219" s="849">
        <v>97</v>
      </c>
      <c r="O219" s="849">
        <v>76561.13</v>
      </c>
      <c r="P219" s="837">
        <v>1.310810810810811</v>
      </c>
      <c r="Q219" s="850">
        <v>789.29000000000008</v>
      </c>
    </row>
    <row r="220" spans="1:17" ht="14.4" customHeight="1" x14ac:dyDescent="0.3">
      <c r="A220" s="831" t="s">
        <v>577</v>
      </c>
      <c r="B220" s="832" t="s">
        <v>4117</v>
      </c>
      <c r="C220" s="832" t="s">
        <v>4399</v>
      </c>
      <c r="D220" s="832" t="s">
        <v>4505</v>
      </c>
      <c r="E220" s="832" t="s">
        <v>4506</v>
      </c>
      <c r="F220" s="849">
        <v>1</v>
      </c>
      <c r="G220" s="849">
        <v>2603.5500000000002</v>
      </c>
      <c r="H220" s="849"/>
      <c r="I220" s="849">
        <v>2603.5500000000002</v>
      </c>
      <c r="J220" s="849"/>
      <c r="K220" s="849"/>
      <c r="L220" s="849"/>
      <c r="M220" s="849"/>
      <c r="N220" s="849">
        <v>1</v>
      </c>
      <c r="O220" s="849">
        <v>1854.11</v>
      </c>
      <c r="P220" s="837"/>
      <c r="Q220" s="850">
        <v>1854.11</v>
      </c>
    </row>
    <row r="221" spans="1:17" ht="14.4" customHeight="1" x14ac:dyDescent="0.3">
      <c r="A221" s="831" t="s">
        <v>577</v>
      </c>
      <c r="B221" s="832" t="s">
        <v>4117</v>
      </c>
      <c r="C221" s="832" t="s">
        <v>4399</v>
      </c>
      <c r="D221" s="832" t="s">
        <v>4507</v>
      </c>
      <c r="E221" s="832" t="s">
        <v>4508</v>
      </c>
      <c r="F221" s="849">
        <v>7</v>
      </c>
      <c r="G221" s="849">
        <v>57557.570000000007</v>
      </c>
      <c r="H221" s="849">
        <v>2.3333333333333339</v>
      </c>
      <c r="I221" s="849">
        <v>8222.51</v>
      </c>
      <c r="J221" s="849">
        <v>3</v>
      </c>
      <c r="K221" s="849">
        <v>24667.53</v>
      </c>
      <c r="L221" s="849">
        <v>1</v>
      </c>
      <c r="M221" s="849">
        <v>8222.51</v>
      </c>
      <c r="N221" s="849">
        <v>2</v>
      </c>
      <c r="O221" s="849">
        <v>16445.02</v>
      </c>
      <c r="P221" s="837">
        <v>0.66666666666666674</v>
      </c>
      <c r="Q221" s="850">
        <v>8222.51</v>
      </c>
    </row>
    <row r="222" spans="1:17" ht="14.4" customHeight="1" x14ac:dyDescent="0.3">
      <c r="A222" s="831" t="s">
        <v>577</v>
      </c>
      <c r="B222" s="832" t="s">
        <v>4117</v>
      </c>
      <c r="C222" s="832" t="s">
        <v>4399</v>
      </c>
      <c r="D222" s="832" t="s">
        <v>4509</v>
      </c>
      <c r="E222" s="832" t="s">
        <v>4510</v>
      </c>
      <c r="F222" s="849"/>
      <c r="G222" s="849"/>
      <c r="H222" s="849"/>
      <c r="I222" s="849"/>
      <c r="J222" s="849">
        <v>1</v>
      </c>
      <c r="K222" s="849">
        <v>322.20999999999998</v>
      </c>
      <c r="L222" s="849">
        <v>1</v>
      </c>
      <c r="M222" s="849">
        <v>322.20999999999998</v>
      </c>
      <c r="N222" s="849"/>
      <c r="O222" s="849"/>
      <c r="P222" s="837"/>
      <c r="Q222" s="850"/>
    </row>
    <row r="223" spans="1:17" ht="14.4" customHeight="1" x14ac:dyDescent="0.3">
      <c r="A223" s="831" t="s">
        <v>577</v>
      </c>
      <c r="B223" s="832" t="s">
        <v>4117</v>
      </c>
      <c r="C223" s="832" t="s">
        <v>4399</v>
      </c>
      <c r="D223" s="832" t="s">
        <v>4511</v>
      </c>
      <c r="E223" s="832" t="s">
        <v>4500</v>
      </c>
      <c r="F223" s="849">
        <v>41</v>
      </c>
      <c r="G223" s="849">
        <v>52263.93</v>
      </c>
      <c r="H223" s="849">
        <v>4.1000000000000005</v>
      </c>
      <c r="I223" s="849">
        <v>1274.73</v>
      </c>
      <c r="J223" s="849">
        <v>10</v>
      </c>
      <c r="K223" s="849">
        <v>12747.3</v>
      </c>
      <c r="L223" s="849">
        <v>1</v>
      </c>
      <c r="M223" s="849">
        <v>1274.73</v>
      </c>
      <c r="N223" s="849">
        <v>15</v>
      </c>
      <c r="O223" s="849">
        <v>19120.95</v>
      </c>
      <c r="P223" s="837">
        <v>1.5000000000000002</v>
      </c>
      <c r="Q223" s="850">
        <v>1274.73</v>
      </c>
    </row>
    <row r="224" spans="1:17" ht="14.4" customHeight="1" x14ac:dyDescent="0.3">
      <c r="A224" s="831" t="s">
        <v>577</v>
      </c>
      <c r="B224" s="832" t="s">
        <v>4117</v>
      </c>
      <c r="C224" s="832" t="s">
        <v>4399</v>
      </c>
      <c r="D224" s="832" t="s">
        <v>4512</v>
      </c>
      <c r="E224" s="832" t="s">
        <v>4513</v>
      </c>
      <c r="F224" s="849">
        <v>7</v>
      </c>
      <c r="G224" s="849">
        <v>88483.709999999992</v>
      </c>
      <c r="H224" s="849">
        <v>3.4999999999999996</v>
      </c>
      <c r="I224" s="849">
        <v>12640.529999999999</v>
      </c>
      <c r="J224" s="849">
        <v>2</v>
      </c>
      <c r="K224" s="849">
        <v>25281.06</v>
      </c>
      <c r="L224" s="849">
        <v>1</v>
      </c>
      <c r="M224" s="849">
        <v>12640.53</v>
      </c>
      <c r="N224" s="849">
        <v>1</v>
      </c>
      <c r="O224" s="849">
        <v>12640.53</v>
      </c>
      <c r="P224" s="837">
        <v>0.5</v>
      </c>
      <c r="Q224" s="850">
        <v>12640.53</v>
      </c>
    </row>
    <row r="225" spans="1:17" ht="14.4" customHeight="1" x14ac:dyDescent="0.3">
      <c r="A225" s="831" t="s">
        <v>577</v>
      </c>
      <c r="B225" s="832" t="s">
        <v>4117</v>
      </c>
      <c r="C225" s="832" t="s">
        <v>4399</v>
      </c>
      <c r="D225" s="832" t="s">
        <v>4514</v>
      </c>
      <c r="E225" s="832" t="s">
        <v>4515</v>
      </c>
      <c r="F225" s="849">
        <v>1</v>
      </c>
      <c r="G225" s="849">
        <v>12451.91</v>
      </c>
      <c r="H225" s="849">
        <v>1</v>
      </c>
      <c r="I225" s="849">
        <v>12451.91</v>
      </c>
      <c r="J225" s="849">
        <v>1</v>
      </c>
      <c r="K225" s="849">
        <v>12451.91</v>
      </c>
      <c r="L225" s="849">
        <v>1</v>
      </c>
      <c r="M225" s="849">
        <v>12451.91</v>
      </c>
      <c r="N225" s="849">
        <v>3</v>
      </c>
      <c r="O225" s="849">
        <v>37355.729999999996</v>
      </c>
      <c r="P225" s="837">
        <v>2.9999999999999996</v>
      </c>
      <c r="Q225" s="850">
        <v>12451.909999999998</v>
      </c>
    </row>
    <row r="226" spans="1:17" ht="14.4" customHeight="1" x14ac:dyDescent="0.3">
      <c r="A226" s="831" t="s">
        <v>577</v>
      </c>
      <c r="B226" s="832" t="s">
        <v>4117</v>
      </c>
      <c r="C226" s="832" t="s">
        <v>4399</v>
      </c>
      <c r="D226" s="832" t="s">
        <v>4516</v>
      </c>
      <c r="E226" s="832" t="s">
        <v>4515</v>
      </c>
      <c r="F226" s="849">
        <v>2</v>
      </c>
      <c r="G226" s="849">
        <v>26564.080000000002</v>
      </c>
      <c r="H226" s="849">
        <v>2</v>
      </c>
      <c r="I226" s="849">
        <v>13282.04</v>
      </c>
      <c r="J226" s="849">
        <v>1</v>
      </c>
      <c r="K226" s="849">
        <v>13282.04</v>
      </c>
      <c r="L226" s="849">
        <v>1</v>
      </c>
      <c r="M226" s="849">
        <v>13282.04</v>
      </c>
      <c r="N226" s="849">
        <v>1</v>
      </c>
      <c r="O226" s="849">
        <v>13282.04</v>
      </c>
      <c r="P226" s="837">
        <v>1</v>
      </c>
      <c r="Q226" s="850">
        <v>13282.04</v>
      </c>
    </row>
    <row r="227" spans="1:17" ht="14.4" customHeight="1" x14ac:dyDescent="0.3">
      <c r="A227" s="831" t="s">
        <v>577</v>
      </c>
      <c r="B227" s="832" t="s">
        <v>4117</v>
      </c>
      <c r="C227" s="832" t="s">
        <v>4399</v>
      </c>
      <c r="D227" s="832" t="s">
        <v>4517</v>
      </c>
      <c r="E227" s="832" t="s">
        <v>4518</v>
      </c>
      <c r="F227" s="849">
        <v>5</v>
      </c>
      <c r="G227" s="849">
        <v>6360</v>
      </c>
      <c r="H227" s="849"/>
      <c r="I227" s="849">
        <v>1272</v>
      </c>
      <c r="J227" s="849"/>
      <c r="K227" s="849"/>
      <c r="L227" s="849"/>
      <c r="M227" s="849"/>
      <c r="N227" s="849"/>
      <c r="O227" s="849"/>
      <c r="P227" s="837"/>
      <c r="Q227" s="850"/>
    </row>
    <row r="228" spans="1:17" ht="14.4" customHeight="1" x14ac:dyDescent="0.3">
      <c r="A228" s="831" t="s">
        <v>577</v>
      </c>
      <c r="B228" s="832" t="s">
        <v>4117</v>
      </c>
      <c r="C228" s="832" t="s">
        <v>4399</v>
      </c>
      <c r="D228" s="832" t="s">
        <v>4519</v>
      </c>
      <c r="E228" s="832" t="s">
        <v>4520</v>
      </c>
      <c r="F228" s="849">
        <v>1</v>
      </c>
      <c r="G228" s="849">
        <v>37159</v>
      </c>
      <c r="H228" s="849">
        <v>1</v>
      </c>
      <c r="I228" s="849">
        <v>37159</v>
      </c>
      <c r="J228" s="849">
        <v>1</v>
      </c>
      <c r="K228" s="849">
        <v>37159</v>
      </c>
      <c r="L228" s="849">
        <v>1</v>
      </c>
      <c r="M228" s="849">
        <v>37159</v>
      </c>
      <c r="N228" s="849">
        <v>3</v>
      </c>
      <c r="O228" s="849">
        <v>111477</v>
      </c>
      <c r="P228" s="837">
        <v>3</v>
      </c>
      <c r="Q228" s="850">
        <v>37159</v>
      </c>
    </row>
    <row r="229" spans="1:17" ht="14.4" customHeight="1" x14ac:dyDescent="0.3">
      <c r="A229" s="831" t="s">
        <v>577</v>
      </c>
      <c r="B229" s="832" t="s">
        <v>4117</v>
      </c>
      <c r="C229" s="832" t="s">
        <v>4399</v>
      </c>
      <c r="D229" s="832" t="s">
        <v>4521</v>
      </c>
      <c r="E229" s="832" t="s">
        <v>4522</v>
      </c>
      <c r="F229" s="849">
        <v>1</v>
      </c>
      <c r="G229" s="849">
        <v>9986</v>
      </c>
      <c r="H229" s="849">
        <v>1</v>
      </c>
      <c r="I229" s="849">
        <v>9986</v>
      </c>
      <c r="J229" s="849">
        <v>1</v>
      </c>
      <c r="K229" s="849">
        <v>9986</v>
      </c>
      <c r="L229" s="849">
        <v>1</v>
      </c>
      <c r="M229" s="849">
        <v>9986</v>
      </c>
      <c r="N229" s="849">
        <v>3</v>
      </c>
      <c r="O229" s="849">
        <v>29958</v>
      </c>
      <c r="P229" s="837">
        <v>3</v>
      </c>
      <c r="Q229" s="850">
        <v>9986</v>
      </c>
    </row>
    <row r="230" spans="1:17" ht="14.4" customHeight="1" x14ac:dyDescent="0.3">
      <c r="A230" s="831" t="s">
        <v>577</v>
      </c>
      <c r="B230" s="832" t="s">
        <v>4117</v>
      </c>
      <c r="C230" s="832" t="s">
        <v>4399</v>
      </c>
      <c r="D230" s="832" t="s">
        <v>4523</v>
      </c>
      <c r="E230" s="832" t="s">
        <v>4524</v>
      </c>
      <c r="F230" s="849">
        <v>1</v>
      </c>
      <c r="G230" s="849">
        <v>2347</v>
      </c>
      <c r="H230" s="849">
        <v>1</v>
      </c>
      <c r="I230" s="849">
        <v>2347</v>
      </c>
      <c r="J230" s="849">
        <v>1</v>
      </c>
      <c r="K230" s="849">
        <v>2347</v>
      </c>
      <c r="L230" s="849">
        <v>1</v>
      </c>
      <c r="M230" s="849">
        <v>2347</v>
      </c>
      <c r="N230" s="849">
        <v>3</v>
      </c>
      <c r="O230" s="849">
        <v>7041</v>
      </c>
      <c r="P230" s="837">
        <v>3</v>
      </c>
      <c r="Q230" s="850">
        <v>2347</v>
      </c>
    </row>
    <row r="231" spans="1:17" ht="14.4" customHeight="1" x14ac:dyDescent="0.3">
      <c r="A231" s="831" t="s">
        <v>577</v>
      </c>
      <c r="B231" s="832" t="s">
        <v>4117</v>
      </c>
      <c r="C231" s="832" t="s">
        <v>4399</v>
      </c>
      <c r="D231" s="832" t="s">
        <v>4525</v>
      </c>
      <c r="E231" s="832" t="s">
        <v>4526</v>
      </c>
      <c r="F231" s="849">
        <v>4</v>
      </c>
      <c r="G231" s="849">
        <v>4380.92</v>
      </c>
      <c r="H231" s="849">
        <v>0.66666666666666674</v>
      </c>
      <c r="I231" s="849">
        <v>1095.23</v>
      </c>
      <c r="J231" s="849">
        <v>6</v>
      </c>
      <c r="K231" s="849">
        <v>6571.3799999999992</v>
      </c>
      <c r="L231" s="849">
        <v>1</v>
      </c>
      <c r="M231" s="849">
        <v>1095.2299999999998</v>
      </c>
      <c r="N231" s="849">
        <v>6</v>
      </c>
      <c r="O231" s="849">
        <v>6571.3799999999992</v>
      </c>
      <c r="P231" s="837">
        <v>1</v>
      </c>
      <c r="Q231" s="850">
        <v>1095.2299999999998</v>
      </c>
    </row>
    <row r="232" spans="1:17" ht="14.4" customHeight="1" x14ac:dyDescent="0.3">
      <c r="A232" s="831" t="s">
        <v>577</v>
      </c>
      <c r="B232" s="832" t="s">
        <v>4117</v>
      </c>
      <c r="C232" s="832" t="s">
        <v>4399</v>
      </c>
      <c r="D232" s="832" t="s">
        <v>4527</v>
      </c>
      <c r="E232" s="832" t="s">
        <v>4528</v>
      </c>
      <c r="F232" s="849"/>
      <c r="G232" s="849"/>
      <c r="H232" s="849"/>
      <c r="I232" s="849"/>
      <c r="J232" s="849">
        <v>2</v>
      </c>
      <c r="K232" s="849">
        <v>23348</v>
      </c>
      <c r="L232" s="849">
        <v>1</v>
      </c>
      <c r="M232" s="849">
        <v>11674</v>
      </c>
      <c r="N232" s="849"/>
      <c r="O232" s="849"/>
      <c r="P232" s="837"/>
      <c r="Q232" s="850"/>
    </row>
    <row r="233" spans="1:17" ht="14.4" customHeight="1" x14ac:dyDescent="0.3">
      <c r="A233" s="831" t="s">
        <v>577</v>
      </c>
      <c r="B233" s="832" t="s">
        <v>4117</v>
      </c>
      <c r="C233" s="832" t="s">
        <v>4399</v>
      </c>
      <c r="D233" s="832" t="s">
        <v>4529</v>
      </c>
      <c r="E233" s="832" t="s">
        <v>4530</v>
      </c>
      <c r="F233" s="849">
        <v>12</v>
      </c>
      <c r="G233" s="849">
        <v>10832.04</v>
      </c>
      <c r="H233" s="849">
        <v>0.92307692307692324</v>
      </c>
      <c r="I233" s="849">
        <v>902.67000000000007</v>
      </c>
      <c r="J233" s="849">
        <v>13</v>
      </c>
      <c r="K233" s="849">
        <v>11734.71</v>
      </c>
      <c r="L233" s="849">
        <v>1</v>
      </c>
      <c r="M233" s="849">
        <v>902.67</v>
      </c>
      <c r="N233" s="849">
        <v>24</v>
      </c>
      <c r="O233" s="849">
        <v>21664.080000000002</v>
      </c>
      <c r="P233" s="837">
        <v>1.8461538461538465</v>
      </c>
      <c r="Q233" s="850">
        <v>902.67000000000007</v>
      </c>
    </row>
    <row r="234" spans="1:17" ht="14.4" customHeight="1" x14ac:dyDescent="0.3">
      <c r="A234" s="831" t="s">
        <v>577</v>
      </c>
      <c r="B234" s="832" t="s">
        <v>4117</v>
      </c>
      <c r="C234" s="832" t="s">
        <v>4399</v>
      </c>
      <c r="D234" s="832" t="s">
        <v>4531</v>
      </c>
      <c r="E234" s="832" t="s">
        <v>4530</v>
      </c>
      <c r="F234" s="849">
        <v>7</v>
      </c>
      <c r="G234" s="849">
        <v>7205.9400000000005</v>
      </c>
      <c r="H234" s="849">
        <v>0.58333333333333337</v>
      </c>
      <c r="I234" s="849">
        <v>1029.42</v>
      </c>
      <c r="J234" s="849">
        <v>12</v>
      </c>
      <c r="K234" s="849">
        <v>12353.04</v>
      </c>
      <c r="L234" s="849">
        <v>1</v>
      </c>
      <c r="M234" s="849">
        <v>1029.42</v>
      </c>
      <c r="N234" s="849">
        <v>5</v>
      </c>
      <c r="O234" s="849">
        <v>5147.1000000000004</v>
      </c>
      <c r="P234" s="837">
        <v>0.41666666666666669</v>
      </c>
      <c r="Q234" s="850">
        <v>1029.42</v>
      </c>
    </row>
    <row r="235" spans="1:17" ht="14.4" customHeight="1" x14ac:dyDescent="0.3">
      <c r="A235" s="831" t="s">
        <v>577</v>
      </c>
      <c r="B235" s="832" t="s">
        <v>4117</v>
      </c>
      <c r="C235" s="832" t="s">
        <v>4399</v>
      </c>
      <c r="D235" s="832" t="s">
        <v>4532</v>
      </c>
      <c r="E235" s="832" t="s">
        <v>4533</v>
      </c>
      <c r="F235" s="849"/>
      <c r="G235" s="849"/>
      <c r="H235" s="849"/>
      <c r="I235" s="849"/>
      <c r="J235" s="849">
        <v>1</v>
      </c>
      <c r="K235" s="849">
        <v>1037.19</v>
      </c>
      <c r="L235" s="849">
        <v>1</v>
      </c>
      <c r="M235" s="849">
        <v>1037.19</v>
      </c>
      <c r="N235" s="849"/>
      <c r="O235" s="849"/>
      <c r="P235" s="837"/>
      <c r="Q235" s="850"/>
    </row>
    <row r="236" spans="1:17" ht="14.4" customHeight="1" x14ac:dyDescent="0.3">
      <c r="A236" s="831" t="s">
        <v>577</v>
      </c>
      <c r="B236" s="832" t="s">
        <v>4117</v>
      </c>
      <c r="C236" s="832" t="s">
        <v>4399</v>
      </c>
      <c r="D236" s="832" t="s">
        <v>4534</v>
      </c>
      <c r="E236" s="832" t="s">
        <v>4535</v>
      </c>
      <c r="F236" s="849">
        <v>4</v>
      </c>
      <c r="G236" s="849">
        <v>38017.96</v>
      </c>
      <c r="H236" s="849">
        <v>1</v>
      </c>
      <c r="I236" s="849">
        <v>9504.49</v>
      </c>
      <c r="J236" s="849">
        <v>4</v>
      </c>
      <c r="K236" s="849">
        <v>38017.96</v>
      </c>
      <c r="L236" s="849">
        <v>1</v>
      </c>
      <c r="M236" s="849">
        <v>9504.49</v>
      </c>
      <c r="N236" s="849">
        <v>6</v>
      </c>
      <c r="O236" s="849">
        <v>57026.939999999995</v>
      </c>
      <c r="P236" s="837">
        <v>1.5</v>
      </c>
      <c r="Q236" s="850">
        <v>9504.49</v>
      </c>
    </row>
    <row r="237" spans="1:17" ht="14.4" customHeight="1" x14ac:dyDescent="0.3">
      <c r="A237" s="831" t="s">
        <v>577</v>
      </c>
      <c r="B237" s="832" t="s">
        <v>4117</v>
      </c>
      <c r="C237" s="832" t="s">
        <v>4399</v>
      </c>
      <c r="D237" s="832" t="s">
        <v>4536</v>
      </c>
      <c r="E237" s="832" t="s">
        <v>4537</v>
      </c>
      <c r="F237" s="849">
        <v>1</v>
      </c>
      <c r="G237" s="849">
        <v>9469.25</v>
      </c>
      <c r="H237" s="849"/>
      <c r="I237" s="849">
        <v>9469.25</v>
      </c>
      <c r="J237" s="849"/>
      <c r="K237" s="849"/>
      <c r="L237" s="849"/>
      <c r="M237" s="849"/>
      <c r="N237" s="849">
        <v>1</v>
      </c>
      <c r="O237" s="849">
        <v>9469.25</v>
      </c>
      <c r="P237" s="837"/>
      <c r="Q237" s="850">
        <v>9469.25</v>
      </c>
    </row>
    <row r="238" spans="1:17" ht="14.4" customHeight="1" x14ac:dyDescent="0.3">
      <c r="A238" s="831" t="s">
        <v>577</v>
      </c>
      <c r="B238" s="832" t="s">
        <v>4117</v>
      </c>
      <c r="C238" s="832" t="s">
        <v>4399</v>
      </c>
      <c r="D238" s="832" t="s">
        <v>4538</v>
      </c>
      <c r="E238" s="832" t="s">
        <v>4539</v>
      </c>
      <c r="F238" s="849"/>
      <c r="G238" s="849"/>
      <c r="H238" s="849"/>
      <c r="I238" s="849"/>
      <c r="J238" s="849"/>
      <c r="K238" s="849"/>
      <c r="L238" s="849"/>
      <c r="M238" s="849"/>
      <c r="N238" s="849">
        <v>1</v>
      </c>
      <c r="O238" s="849">
        <v>9750.11</v>
      </c>
      <c r="P238" s="837"/>
      <c r="Q238" s="850">
        <v>9750.11</v>
      </c>
    </row>
    <row r="239" spans="1:17" ht="14.4" customHeight="1" x14ac:dyDescent="0.3">
      <c r="A239" s="831" t="s">
        <v>577</v>
      </c>
      <c r="B239" s="832" t="s">
        <v>4117</v>
      </c>
      <c r="C239" s="832" t="s">
        <v>4399</v>
      </c>
      <c r="D239" s="832" t="s">
        <v>4540</v>
      </c>
      <c r="E239" s="832" t="s">
        <v>4541</v>
      </c>
      <c r="F239" s="849">
        <v>2</v>
      </c>
      <c r="G239" s="849">
        <v>18370.580000000002</v>
      </c>
      <c r="H239" s="849">
        <v>0.28571428571428575</v>
      </c>
      <c r="I239" s="849">
        <v>9185.2900000000009</v>
      </c>
      <c r="J239" s="849">
        <v>7</v>
      </c>
      <c r="K239" s="849">
        <v>64297.03</v>
      </c>
      <c r="L239" s="849">
        <v>1</v>
      </c>
      <c r="M239" s="849">
        <v>9185.2899999999991</v>
      </c>
      <c r="N239" s="849">
        <v>1</v>
      </c>
      <c r="O239" s="849">
        <v>9185.2900000000009</v>
      </c>
      <c r="P239" s="837">
        <v>0.14285714285714288</v>
      </c>
      <c r="Q239" s="850">
        <v>9185.2900000000009</v>
      </c>
    </row>
    <row r="240" spans="1:17" ht="14.4" customHeight="1" x14ac:dyDescent="0.3">
      <c r="A240" s="831" t="s">
        <v>577</v>
      </c>
      <c r="B240" s="832" t="s">
        <v>4117</v>
      </c>
      <c r="C240" s="832" t="s">
        <v>4399</v>
      </c>
      <c r="D240" s="832" t="s">
        <v>4542</v>
      </c>
      <c r="E240" s="832" t="s">
        <v>4543</v>
      </c>
      <c r="F240" s="849">
        <v>2</v>
      </c>
      <c r="G240" s="849">
        <v>1224.98</v>
      </c>
      <c r="H240" s="849"/>
      <c r="I240" s="849">
        <v>612.49</v>
      </c>
      <c r="J240" s="849"/>
      <c r="K240" s="849"/>
      <c r="L240" s="849"/>
      <c r="M240" s="849"/>
      <c r="N240" s="849"/>
      <c r="O240" s="849"/>
      <c r="P240" s="837"/>
      <c r="Q240" s="850"/>
    </row>
    <row r="241" spans="1:17" ht="14.4" customHeight="1" x14ac:dyDescent="0.3">
      <c r="A241" s="831" t="s">
        <v>577</v>
      </c>
      <c r="B241" s="832" t="s">
        <v>4117</v>
      </c>
      <c r="C241" s="832" t="s">
        <v>4399</v>
      </c>
      <c r="D241" s="832" t="s">
        <v>4544</v>
      </c>
      <c r="E241" s="832" t="s">
        <v>4543</v>
      </c>
      <c r="F241" s="849">
        <v>1</v>
      </c>
      <c r="G241" s="849">
        <v>633.22</v>
      </c>
      <c r="H241" s="849"/>
      <c r="I241" s="849">
        <v>633.22</v>
      </c>
      <c r="J241" s="849"/>
      <c r="K241" s="849"/>
      <c r="L241" s="849"/>
      <c r="M241" s="849"/>
      <c r="N241" s="849"/>
      <c r="O241" s="849"/>
      <c r="P241" s="837"/>
      <c r="Q241" s="850"/>
    </row>
    <row r="242" spans="1:17" ht="14.4" customHeight="1" x14ac:dyDescent="0.3">
      <c r="A242" s="831" t="s">
        <v>577</v>
      </c>
      <c r="B242" s="832" t="s">
        <v>4117</v>
      </c>
      <c r="C242" s="832" t="s">
        <v>4399</v>
      </c>
      <c r="D242" s="832" t="s">
        <v>4545</v>
      </c>
      <c r="E242" s="832" t="s">
        <v>4543</v>
      </c>
      <c r="F242" s="849"/>
      <c r="G242" s="849"/>
      <c r="H242" s="849"/>
      <c r="I242" s="849"/>
      <c r="J242" s="849">
        <v>2</v>
      </c>
      <c r="K242" s="849">
        <v>1378.36</v>
      </c>
      <c r="L242" s="849">
        <v>1</v>
      </c>
      <c r="M242" s="849">
        <v>689.18</v>
      </c>
      <c r="N242" s="849"/>
      <c r="O242" s="849"/>
      <c r="P242" s="837"/>
      <c r="Q242" s="850"/>
    </row>
    <row r="243" spans="1:17" ht="14.4" customHeight="1" x14ac:dyDescent="0.3">
      <c r="A243" s="831" t="s">
        <v>577</v>
      </c>
      <c r="B243" s="832" t="s">
        <v>4117</v>
      </c>
      <c r="C243" s="832" t="s">
        <v>4399</v>
      </c>
      <c r="D243" s="832" t="s">
        <v>4546</v>
      </c>
      <c r="E243" s="832" t="s">
        <v>4547</v>
      </c>
      <c r="F243" s="849">
        <v>6</v>
      </c>
      <c r="G243" s="849">
        <v>5360.1</v>
      </c>
      <c r="H243" s="849"/>
      <c r="I243" s="849">
        <v>893.35</v>
      </c>
      <c r="J243" s="849"/>
      <c r="K243" s="849"/>
      <c r="L243" s="849"/>
      <c r="M243" s="849"/>
      <c r="N243" s="849"/>
      <c r="O243" s="849"/>
      <c r="P243" s="837"/>
      <c r="Q243" s="850"/>
    </row>
    <row r="244" spans="1:17" ht="14.4" customHeight="1" x14ac:dyDescent="0.3">
      <c r="A244" s="831" t="s">
        <v>577</v>
      </c>
      <c r="B244" s="832" t="s">
        <v>4117</v>
      </c>
      <c r="C244" s="832" t="s">
        <v>4399</v>
      </c>
      <c r="D244" s="832" t="s">
        <v>4548</v>
      </c>
      <c r="E244" s="832" t="s">
        <v>4549</v>
      </c>
      <c r="F244" s="849">
        <v>4</v>
      </c>
      <c r="G244" s="849">
        <v>2483.12</v>
      </c>
      <c r="H244" s="849">
        <v>0.39999999999999997</v>
      </c>
      <c r="I244" s="849">
        <v>620.78</v>
      </c>
      <c r="J244" s="849">
        <v>10</v>
      </c>
      <c r="K244" s="849">
        <v>6207.8</v>
      </c>
      <c r="L244" s="849">
        <v>1</v>
      </c>
      <c r="M244" s="849">
        <v>620.78</v>
      </c>
      <c r="N244" s="849">
        <v>6</v>
      </c>
      <c r="O244" s="849">
        <v>3724.6799999999994</v>
      </c>
      <c r="P244" s="837">
        <v>0.59999999999999987</v>
      </c>
      <c r="Q244" s="850">
        <v>620.77999999999986</v>
      </c>
    </row>
    <row r="245" spans="1:17" ht="14.4" customHeight="1" x14ac:dyDescent="0.3">
      <c r="A245" s="831" t="s">
        <v>577</v>
      </c>
      <c r="B245" s="832" t="s">
        <v>4117</v>
      </c>
      <c r="C245" s="832" t="s">
        <v>4399</v>
      </c>
      <c r="D245" s="832" t="s">
        <v>4550</v>
      </c>
      <c r="E245" s="832" t="s">
        <v>4549</v>
      </c>
      <c r="F245" s="849">
        <v>10</v>
      </c>
      <c r="G245" s="849">
        <v>6373.6</v>
      </c>
      <c r="H245" s="849">
        <v>0.83333333333333337</v>
      </c>
      <c r="I245" s="849">
        <v>637.36</v>
      </c>
      <c r="J245" s="849">
        <v>12</v>
      </c>
      <c r="K245" s="849">
        <v>7648.32</v>
      </c>
      <c r="L245" s="849">
        <v>1</v>
      </c>
      <c r="M245" s="849">
        <v>637.36</v>
      </c>
      <c r="N245" s="849">
        <v>13</v>
      </c>
      <c r="O245" s="849">
        <v>8285.68</v>
      </c>
      <c r="P245" s="837">
        <v>1.0833333333333335</v>
      </c>
      <c r="Q245" s="850">
        <v>637.36</v>
      </c>
    </row>
    <row r="246" spans="1:17" ht="14.4" customHeight="1" x14ac:dyDescent="0.3">
      <c r="A246" s="831" t="s">
        <v>577</v>
      </c>
      <c r="B246" s="832" t="s">
        <v>4117</v>
      </c>
      <c r="C246" s="832" t="s">
        <v>4399</v>
      </c>
      <c r="D246" s="832" t="s">
        <v>4551</v>
      </c>
      <c r="E246" s="832" t="s">
        <v>4552</v>
      </c>
      <c r="F246" s="849"/>
      <c r="G246" s="849"/>
      <c r="H246" s="849"/>
      <c r="I246" s="849"/>
      <c r="J246" s="849"/>
      <c r="K246" s="849"/>
      <c r="L246" s="849"/>
      <c r="M246" s="849"/>
      <c r="N246" s="849">
        <v>3</v>
      </c>
      <c r="O246" s="849">
        <v>2008.47</v>
      </c>
      <c r="P246" s="837"/>
      <c r="Q246" s="850">
        <v>669.49</v>
      </c>
    </row>
    <row r="247" spans="1:17" ht="14.4" customHeight="1" x14ac:dyDescent="0.3">
      <c r="A247" s="831" t="s">
        <v>577</v>
      </c>
      <c r="B247" s="832" t="s">
        <v>4117</v>
      </c>
      <c r="C247" s="832" t="s">
        <v>4399</v>
      </c>
      <c r="D247" s="832" t="s">
        <v>4553</v>
      </c>
      <c r="E247" s="832" t="s">
        <v>4554</v>
      </c>
      <c r="F247" s="849"/>
      <c r="G247" s="849"/>
      <c r="H247" s="849"/>
      <c r="I247" s="849"/>
      <c r="J247" s="849">
        <v>237</v>
      </c>
      <c r="K247" s="849">
        <v>19434</v>
      </c>
      <c r="L247" s="849">
        <v>1</v>
      </c>
      <c r="M247" s="849">
        <v>82</v>
      </c>
      <c r="N247" s="849"/>
      <c r="O247" s="849"/>
      <c r="P247" s="837"/>
      <c r="Q247" s="850"/>
    </row>
    <row r="248" spans="1:17" ht="14.4" customHeight="1" x14ac:dyDescent="0.3">
      <c r="A248" s="831" t="s">
        <v>577</v>
      </c>
      <c r="B248" s="832" t="s">
        <v>4117</v>
      </c>
      <c r="C248" s="832" t="s">
        <v>4399</v>
      </c>
      <c r="D248" s="832" t="s">
        <v>4555</v>
      </c>
      <c r="E248" s="832" t="s">
        <v>4556</v>
      </c>
      <c r="F248" s="849">
        <v>1</v>
      </c>
      <c r="G248" s="849">
        <v>6115</v>
      </c>
      <c r="H248" s="849"/>
      <c r="I248" s="849">
        <v>6115</v>
      </c>
      <c r="J248" s="849"/>
      <c r="K248" s="849"/>
      <c r="L248" s="849"/>
      <c r="M248" s="849"/>
      <c r="N248" s="849">
        <v>1</v>
      </c>
      <c r="O248" s="849">
        <v>6115</v>
      </c>
      <c r="P248" s="837"/>
      <c r="Q248" s="850">
        <v>6115</v>
      </c>
    </row>
    <row r="249" spans="1:17" ht="14.4" customHeight="1" x14ac:dyDescent="0.3">
      <c r="A249" s="831" t="s">
        <v>577</v>
      </c>
      <c r="B249" s="832" t="s">
        <v>4117</v>
      </c>
      <c r="C249" s="832" t="s">
        <v>4399</v>
      </c>
      <c r="D249" s="832" t="s">
        <v>4557</v>
      </c>
      <c r="E249" s="832" t="s">
        <v>4558</v>
      </c>
      <c r="F249" s="849"/>
      <c r="G249" s="849"/>
      <c r="H249" s="849"/>
      <c r="I249" s="849"/>
      <c r="J249" s="849"/>
      <c r="K249" s="849"/>
      <c r="L249" s="849"/>
      <c r="M249" s="849"/>
      <c r="N249" s="849">
        <v>1</v>
      </c>
      <c r="O249" s="849">
        <v>223.85</v>
      </c>
      <c r="P249" s="837"/>
      <c r="Q249" s="850">
        <v>223.85</v>
      </c>
    </row>
    <row r="250" spans="1:17" ht="14.4" customHeight="1" x14ac:dyDescent="0.3">
      <c r="A250" s="831" t="s">
        <v>577</v>
      </c>
      <c r="B250" s="832" t="s">
        <v>4117</v>
      </c>
      <c r="C250" s="832" t="s">
        <v>4399</v>
      </c>
      <c r="D250" s="832" t="s">
        <v>4559</v>
      </c>
      <c r="E250" s="832" t="s">
        <v>4560</v>
      </c>
      <c r="F250" s="849"/>
      <c r="G250" s="849"/>
      <c r="H250" s="849"/>
      <c r="I250" s="849"/>
      <c r="J250" s="849">
        <v>1</v>
      </c>
      <c r="K250" s="849">
        <v>1796</v>
      </c>
      <c r="L250" s="849">
        <v>1</v>
      </c>
      <c r="M250" s="849">
        <v>1796</v>
      </c>
      <c r="N250" s="849"/>
      <c r="O250" s="849"/>
      <c r="P250" s="837"/>
      <c r="Q250" s="850"/>
    </row>
    <row r="251" spans="1:17" ht="14.4" customHeight="1" x14ac:dyDescent="0.3">
      <c r="A251" s="831" t="s">
        <v>577</v>
      </c>
      <c r="B251" s="832" t="s">
        <v>4117</v>
      </c>
      <c r="C251" s="832" t="s">
        <v>4399</v>
      </c>
      <c r="D251" s="832" t="s">
        <v>4561</v>
      </c>
      <c r="E251" s="832" t="s">
        <v>4562</v>
      </c>
      <c r="F251" s="849">
        <v>5</v>
      </c>
      <c r="G251" s="849">
        <v>2425.1</v>
      </c>
      <c r="H251" s="849"/>
      <c r="I251" s="849">
        <v>485.02</v>
      </c>
      <c r="J251" s="849"/>
      <c r="K251" s="849"/>
      <c r="L251" s="849"/>
      <c r="M251" s="849"/>
      <c r="N251" s="849"/>
      <c r="O251" s="849"/>
      <c r="P251" s="837"/>
      <c r="Q251" s="850"/>
    </row>
    <row r="252" spans="1:17" ht="14.4" customHeight="1" x14ac:dyDescent="0.3">
      <c r="A252" s="831" t="s">
        <v>577</v>
      </c>
      <c r="B252" s="832" t="s">
        <v>4117</v>
      </c>
      <c r="C252" s="832" t="s">
        <v>4399</v>
      </c>
      <c r="D252" s="832" t="s">
        <v>4563</v>
      </c>
      <c r="E252" s="832" t="s">
        <v>4562</v>
      </c>
      <c r="F252" s="849">
        <v>24</v>
      </c>
      <c r="G252" s="849">
        <v>8680.56</v>
      </c>
      <c r="H252" s="849">
        <v>0.88888888888888873</v>
      </c>
      <c r="I252" s="849">
        <v>361.69</v>
      </c>
      <c r="J252" s="849">
        <v>27</v>
      </c>
      <c r="K252" s="849">
        <v>9765.630000000001</v>
      </c>
      <c r="L252" s="849">
        <v>1</v>
      </c>
      <c r="M252" s="849">
        <v>361.69000000000005</v>
      </c>
      <c r="N252" s="849">
        <v>14</v>
      </c>
      <c r="O252" s="849">
        <v>5063.66</v>
      </c>
      <c r="P252" s="837">
        <v>0.51851851851851849</v>
      </c>
      <c r="Q252" s="850">
        <v>361.69</v>
      </c>
    </row>
    <row r="253" spans="1:17" ht="14.4" customHeight="1" x14ac:dyDescent="0.3">
      <c r="A253" s="831" t="s">
        <v>577</v>
      </c>
      <c r="B253" s="832" t="s">
        <v>4117</v>
      </c>
      <c r="C253" s="832" t="s">
        <v>4399</v>
      </c>
      <c r="D253" s="832" t="s">
        <v>4564</v>
      </c>
      <c r="E253" s="832" t="s">
        <v>4565</v>
      </c>
      <c r="F253" s="849">
        <v>1</v>
      </c>
      <c r="G253" s="849">
        <v>4618</v>
      </c>
      <c r="H253" s="849"/>
      <c r="I253" s="849">
        <v>4618</v>
      </c>
      <c r="J253" s="849"/>
      <c r="K253" s="849"/>
      <c r="L253" s="849"/>
      <c r="M253" s="849"/>
      <c r="N253" s="849"/>
      <c r="O253" s="849"/>
      <c r="P253" s="837"/>
      <c r="Q253" s="850"/>
    </row>
    <row r="254" spans="1:17" ht="14.4" customHeight="1" x14ac:dyDescent="0.3">
      <c r="A254" s="831" t="s">
        <v>577</v>
      </c>
      <c r="B254" s="832" t="s">
        <v>4117</v>
      </c>
      <c r="C254" s="832" t="s">
        <v>4399</v>
      </c>
      <c r="D254" s="832" t="s">
        <v>4566</v>
      </c>
      <c r="E254" s="832" t="s">
        <v>4567</v>
      </c>
      <c r="F254" s="849">
        <v>3</v>
      </c>
      <c r="G254" s="849">
        <v>8403.869999999999</v>
      </c>
      <c r="H254" s="849"/>
      <c r="I254" s="849">
        <v>2801.2899999999995</v>
      </c>
      <c r="J254" s="849"/>
      <c r="K254" s="849"/>
      <c r="L254" s="849"/>
      <c r="M254" s="849"/>
      <c r="N254" s="849"/>
      <c r="O254" s="849"/>
      <c r="P254" s="837"/>
      <c r="Q254" s="850"/>
    </row>
    <row r="255" spans="1:17" ht="14.4" customHeight="1" x14ac:dyDescent="0.3">
      <c r="A255" s="831" t="s">
        <v>577</v>
      </c>
      <c r="B255" s="832" t="s">
        <v>4117</v>
      </c>
      <c r="C255" s="832" t="s">
        <v>4399</v>
      </c>
      <c r="D255" s="832" t="s">
        <v>4568</v>
      </c>
      <c r="E255" s="832" t="s">
        <v>4569</v>
      </c>
      <c r="F255" s="849">
        <v>9</v>
      </c>
      <c r="G255" s="849">
        <v>61506</v>
      </c>
      <c r="H255" s="849">
        <v>1.8</v>
      </c>
      <c r="I255" s="849">
        <v>6834</v>
      </c>
      <c r="J255" s="849">
        <v>5</v>
      </c>
      <c r="K255" s="849">
        <v>34170</v>
      </c>
      <c r="L255" s="849">
        <v>1</v>
      </c>
      <c r="M255" s="849">
        <v>6834</v>
      </c>
      <c r="N255" s="849">
        <v>7</v>
      </c>
      <c r="O255" s="849">
        <v>47838</v>
      </c>
      <c r="P255" s="837">
        <v>1.4</v>
      </c>
      <c r="Q255" s="850">
        <v>6834</v>
      </c>
    </row>
    <row r="256" spans="1:17" ht="14.4" customHeight="1" x14ac:dyDescent="0.3">
      <c r="A256" s="831" t="s">
        <v>577</v>
      </c>
      <c r="B256" s="832" t="s">
        <v>4117</v>
      </c>
      <c r="C256" s="832" t="s">
        <v>4399</v>
      </c>
      <c r="D256" s="832" t="s">
        <v>4570</v>
      </c>
      <c r="E256" s="832" t="s">
        <v>4571</v>
      </c>
      <c r="F256" s="849">
        <v>4</v>
      </c>
      <c r="G256" s="849">
        <v>3409.24</v>
      </c>
      <c r="H256" s="849">
        <v>0.8</v>
      </c>
      <c r="I256" s="849">
        <v>852.31</v>
      </c>
      <c r="J256" s="849">
        <v>5</v>
      </c>
      <c r="K256" s="849">
        <v>4261.5499999999993</v>
      </c>
      <c r="L256" s="849">
        <v>1</v>
      </c>
      <c r="M256" s="849">
        <v>852.30999999999983</v>
      </c>
      <c r="N256" s="849">
        <v>2</v>
      </c>
      <c r="O256" s="849">
        <v>1704.62</v>
      </c>
      <c r="P256" s="837">
        <v>0.4</v>
      </c>
      <c r="Q256" s="850">
        <v>852.31</v>
      </c>
    </row>
    <row r="257" spans="1:17" ht="14.4" customHeight="1" x14ac:dyDescent="0.3">
      <c r="A257" s="831" t="s">
        <v>577</v>
      </c>
      <c r="B257" s="832" t="s">
        <v>4117</v>
      </c>
      <c r="C257" s="832" t="s">
        <v>4399</v>
      </c>
      <c r="D257" s="832" t="s">
        <v>4572</v>
      </c>
      <c r="E257" s="832" t="s">
        <v>4573</v>
      </c>
      <c r="F257" s="849"/>
      <c r="G257" s="849"/>
      <c r="H257" s="849"/>
      <c r="I257" s="849"/>
      <c r="J257" s="849">
        <v>4</v>
      </c>
      <c r="K257" s="849">
        <v>9815.2000000000007</v>
      </c>
      <c r="L257" s="849">
        <v>1</v>
      </c>
      <c r="M257" s="849">
        <v>2453.8000000000002</v>
      </c>
      <c r="N257" s="849"/>
      <c r="O257" s="849"/>
      <c r="P257" s="837"/>
      <c r="Q257" s="850"/>
    </row>
    <row r="258" spans="1:17" ht="14.4" customHeight="1" x14ac:dyDescent="0.3">
      <c r="A258" s="831" t="s">
        <v>577</v>
      </c>
      <c r="B258" s="832" t="s">
        <v>4117</v>
      </c>
      <c r="C258" s="832" t="s">
        <v>4399</v>
      </c>
      <c r="D258" s="832" t="s">
        <v>4574</v>
      </c>
      <c r="E258" s="832" t="s">
        <v>4573</v>
      </c>
      <c r="F258" s="849"/>
      <c r="G258" s="849"/>
      <c r="H258" s="849"/>
      <c r="I258" s="849"/>
      <c r="J258" s="849">
        <v>0.2</v>
      </c>
      <c r="K258" s="849">
        <v>140.72</v>
      </c>
      <c r="L258" s="849">
        <v>1</v>
      </c>
      <c r="M258" s="849">
        <v>703.59999999999991</v>
      </c>
      <c r="N258" s="849"/>
      <c r="O258" s="849"/>
      <c r="P258" s="837"/>
      <c r="Q258" s="850"/>
    </row>
    <row r="259" spans="1:17" ht="14.4" customHeight="1" x14ac:dyDescent="0.3">
      <c r="A259" s="831" t="s">
        <v>577</v>
      </c>
      <c r="B259" s="832" t="s">
        <v>4117</v>
      </c>
      <c r="C259" s="832" t="s">
        <v>4399</v>
      </c>
      <c r="D259" s="832" t="s">
        <v>4575</v>
      </c>
      <c r="E259" s="832" t="s">
        <v>4573</v>
      </c>
      <c r="F259" s="849">
        <v>0.5</v>
      </c>
      <c r="G259" s="849">
        <v>769.5</v>
      </c>
      <c r="H259" s="849">
        <v>0.625</v>
      </c>
      <c r="I259" s="849">
        <v>1539</v>
      </c>
      <c r="J259" s="849">
        <v>0.8</v>
      </c>
      <c r="K259" s="849">
        <v>1231.2</v>
      </c>
      <c r="L259" s="849">
        <v>1</v>
      </c>
      <c r="M259" s="849">
        <v>1539</v>
      </c>
      <c r="N259" s="849"/>
      <c r="O259" s="849"/>
      <c r="P259" s="837"/>
      <c r="Q259" s="850"/>
    </row>
    <row r="260" spans="1:17" ht="14.4" customHeight="1" x14ac:dyDescent="0.3">
      <c r="A260" s="831" t="s">
        <v>577</v>
      </c>
      <c r="B260" s="832" t="s">
        <v>4117</v>
      </c>
      <c r="C260" s="832" t="s">
        <v>4399</v>
      </c>
      <c r="D260" s="832" t="s">
        <v>4576</v>
      </c>
      <c r="E260" s="832" t="s">
        <v>4573</v>
      </c>
      <c r="F260" s="849"/>
      <c r="G260" s="849"/>
      <c r="H260" s="849"/>
      <c r="I260" s="849"/>
      <c r="J260" s="849">
        <v>0.6</v>
      </c>
      <c r="K260" s="849">
        <v>1063.8599999999999</v>
      </c>
      <c r="L260" s="849">
        <v>1</v>
      </c>
      <c r="M260" s="849">
        <v>1773.1</v>
      </c>
      <c r="N260" s="849"/>
      <c r="O260" s="849"/>
      <c r="P260" s="837"/>
      <c r="Q260" s="850"/>
    </row>
    <row r="261" spans="1:17" ht="14.4" customHeight="1" x14ac:dyDescent="0.3">
      <c r="A261" s="831" t="s">
        <v>577</v>
      </c>
      <c r="B261" s="832" t="s">
        <v>4117</v>
      </c>
      <c r="C261" s="832" t="s">
        <v>4399</v>
      </c>
      <c r="D261" s="832" t="s">
        <v>4577</v>
      </c>
      <c r="E261" s="832" t="s">
        <v>4578</v>
      </c>
      <c r="F261" s="849">
        <v>6.9999999999999991</v>
      </c>
      <c r="G261" s="849">
        <v>1764.15</v>
      </c>
      <c r="H261" s="849">
        <v>1.4893877482101852</v>
      </c>
      <c r="I261" s="849">
        <v>252.02142857142863</v>
      </c>
      <c r="J261" s="849">
        <v>4.6999999999999993</v>
      </c>
      <c r="K261" s="849">
        <v>1184.48</v>
      </c>
      <c r="L261" s="849">
        <v>1</v>
      </c>
      <c r="M261" s="849">
        <v>252.01702127659578</v>
      </c>
      <c r="N261" s="849">
        <v>3.3000000000000003</v>
      </c>
      <c r="O261" s="849">
        <v>831.66000000000008</v>
      </c>
      <c r="P261" s="837">
        <v>0.7021308928812644</v>
      </c>
      <c r="Q261" s="850">
        <v>252.01818181818183</v>
      </c>
    </row>
    <row r="262" spans="1:17" ht="14.4" customHeight="1" x14ac:dyDescent="0.3">
      <c r="A262" s="831" t="s">
        <v>577</v>
      </c>
      <c r="B262" s="832" t="s">
        <v>4117</v>
      </c>
      <c r="C262" s="832" t="s">
        <v>4399</v>
      </c>
      <c r="D262" s="832" t="s">
        <v>4579</v>
      </c>
      <c r="E262" s="832" t="s">
        <v>4580</v>
      </c>
      <c r="F262" s="849">
        <v>3</v>
      </c>
      <c r="G262" s="849">
        <v>1685.13</v>
      </c>
      <c r="H262" s="849"/>
      <c r="I262" s="849">
        <v>561.71</v>
      </c>
      <c r="J262" s="849"/>
      <c r="K262" s="849"/>
      <c r="L262" s="849"/>
      <c r="M262" s="849"/>
      <c r="N262" s="849">
        <v>1</v>
      </c>
      <c r="O262" s="849">
        <v>561.71</v>
      </c>
      <c r="P262" s="837"/>
      <c r="Q262" s="850">
        <v>561.71</v>
      </c>
    </row>
    <row r="263" spans="1:17" ht="14.4" customHeight="1" x14ac:dyDescent="0.3">
      <c r="A263" s="831" t="s">
        <v>577</v>
      </c>
      <c r="B263" s="832" t="s">
        <v>4117</v>
      </c>
      <c r="C263" s="832" t="s">
        <v>4399</v>
      </c>
      <c r="D263" s="832" t="s">
        <v>4581</v>
      </c>
      <c r="E263" s="832" t="s">
        <v>4582</v>
      </c>
      <c r="F263" s="849">
        <v>2</v>
      </c>
      <c r="G263" s="849">
        <v>7633.86</v>
      </c>
      <c r="H263" s="849">
        <v>1</v>
      </c>
      <c r="I263" s="849">
        <v>3816.93</v>
      </c>
      <c r="J263" s="849">
        <v>2</v>
      </c>
      <c r="K263" s="849">
        <v>7633.86</v>
      </c>
      <c r="L263" s="849">
        <v>1</v>
      </c>
      <c r="M263" s="849">
        <v>3816.93</v>
      </c>
      <c r="N263" s="849">
        <v>1</v>
      </c>
      <c r="O263" s="849">
        <v>3816.93</v>
      </c>
      <c r="P263" s="837">
        <v>0.5</v>
      </c>
      <c r="Q263" s="850">
        <v>3816.93</v>
      </c>
    </row>
    <row r="264" spans="1:17" ht="14.4" customHeight="1" x14ac:dyDescent="0.3">
      <c r="A264" s="831" t="s">
        <v>577</v>
      </c>
      <c r="B264" s="832" t="s">
        <v>4117</v>
      </c>
      <c r="C264" s="832" t="s">
        <v>4399</v>
      </c>
      <c r="D264" s="832" t="s">
        <v>4583</v>
      </c>
      <c r="E264" s="832" t="s">
        <v>4578</v>
      </c>
      <c r="F264" s="849"/>
      <c r="G264" s="849"/>
      <c r="H264" s="849"/>
      <c r="I264" s="849"/>
      <c r="J264" s="849">
        <v>2</v>
      </c>
      <c r="K264" s="849">
        <v>1094.4000000000001</v>
      </c>
      <c r="L264" s="849">
        <v>1</v>
      </c>
      <c r="M264" s="849">
        <v>547.20000000000005</v>
      </c>
      <c r="N264" s="849"/>
      <c r="O264" s="849"/>
      <c r="P264" s="837"/>
      <c r="Q264" s="850"/>
    </row>
    <row r="265" spans="1:17" ht="14.4" customHeight="1" x14ac:dyDescent="0.3">
      <c r="A265" s="831" t="s">
        <v>577</v>
      </c>
      <c r="B265" s="832" t="s">
        <v>4117</v>
      </c>
      <c r="C265" s="832" t="s">
        <v>4399</v>
      </c>
      <c r="D265" s="832" t="s">
        <v>4584</v>
      </c>
      <c r="E265" s="832" t="s">
        <v>4578</v>
      </c>
      <c r="F265" s="849">
        <v>65</v>
      </c>
      <c r="G265" s="849">
        <v>120176.54999999999</v>
      </c>
      <c r="H265" s="849">
        <v>1.1206896551724137</v>
      </c>
      <c r="I265" s="849">
        <v>1848.87</v>
      </c>
      <c r="J265" s="849">
        <v>58</v>
      </c>
      <c r="K265" s="849">
        <v>107234.45999999999</v>
      </c>
      <c r="L265" s="849">
        <v>1</v>
      </c>
      <c r="M265" s="849">
        <v>1848.87</v>
      </c>
      <c r="N265" s="849">
        <v>34</v>
      </c>
      <c r="O265" s="849">
        <v>62861.58</v>
      </c>
      <c r="P265" s="837">
        <v>0.5862068965517242</v>
      </c>
      <c r="Q265" s="850">
        <v>1848.8700000000001</v>
      </c>
    </row>
    <row r="266" spans="1:17" ht="14.4" customHeight="1" x14ac:dyDescent="0.3">
      <c r="A266" s="831" t="s">
        <v>577</v>
      </c>
      <c r="B266" s="832" t="s">
        <v>4117</v>
      </c>
      <c r="C266" s="832" t="s">
        <v>4399</v>
      </c>
      <c r="D266" s="832" t="s">
        <v>4585</v>
      </c>
      <c r="E266" s="832" t="s">
        <v>4586</v>
      </c>
      <c r="F266" s="849">
        <v>1</v>
      </c>
      <c r="G266" s="849">
        <v>2383.64</v>
      </c>
      <c r="H266" s="849">
        <v>1</v>
      </c>
      <c r="I266" s="849">
        <v>2383.64</v>
      </c>
      <c r="J266" s="849">
        <v>1</v>
      </c>
      <c r="K266" s="849">
        <v>2383.64</v>
      </c>
      <c r="L266" s="849">
        <v>1</v>
      </c>
      <c r="M266" s="849">
        <v>2383.64</v>
      </c>
      <c r="N266" s="849">
        <v>1</v>
      </c>
      <c r="O266" s="849">
        <v>1949.12</v>
      </c>
      <c r="P266" s="837">
        <v>0.81770737191857834</v>
      </c>
      <c r="Q266" s="850">
        <v>1949.12</v>
      </c>
    </row>
    <row r="267" spans="1:17" ht="14.4" customHeight="1" x14ac:dyDescent="0.3">
      <c r="A267" s="831" t="s">
        <v>577</v>
      </c>
      <c r="B267" s="832" t="s">
        <v>4117</v>
      </c>
      <c r="C267" s="832" t="s">
        <v>4399</v>
      </c>
      <c r="D267" s="832" t="s">
        <v>4587</v>
      </c>
      <c r="E267" s="832" t="s">
        <v>4588</v>
      </c>
      <c r="F267" s="849">
        <v>4</v>
      </c>
      <c r="G267" s="849">
        <v>6050.72</v>
      </c>
      <c r="H267" s="849">
        <v>2</v>
      </c>
      <c r="I267" s="849">
        <v>1512.68</v>
      </c>
      <c r="J267" s="849">
        <v>2</v>
      </c>
      <c r="K267" s="849">
        <v>3025.36</v>
      </c>
      <c r="L267" s="849">
        <v>1</v>
      </c>
      <c r="M267" s="849">
        <v>1512.68</v>
      </c>
      <c r="N267" s="849">
        <v>3</v>
      </c>
      <c r="O267" s="849">
        <v>4089.33</v>
      </c>
      <c r="P267" s="837">
        <v>1.3516837665600125</v>
      </c>
      <c r="Q267" s="850">
        <v>1363.11</v>
      </c>
    </row>
    <row r="268" spans="1:17" ht="14.4" customHeight="1" x14ac:dyDescent="0.3">
      <c r="A268" s="831" t="s">
        <v>577</v>
      </c>
      <c r="B268" s="832" t="s">
        <v>4117</v>
      </c>
      <c r="C268" s="832" t="s">
        <v>4399</v>
      </c>
      <c r="D268" s="832" t="s">
        <v>4589</v>
      </c>
      <c r="E268" s="832" t="s">
        <v>4590</v>
      </c>
      <c r="F268" s="849">
        <v>1</v>
      </c>
      <c r="G268" s="849">
        <v>22843.53</v>
      </c>
      <c r="H268" s="849"/>
      <c r="I268" s="849">
        <v>22843.53</v>
      </c>
      <c r="J268" s="849"/>
      <c r="K268" s="849"/>
      <c r="L268" s="849"/>
      <c r="M268" s="849"/>
      <c r="N268" s="849"/>
      <c r="O268" s="849"/>
      <c r="P268" s="837"/>
      <c r="Q268" s="850"/>
    </row>
    <row r="269" spans="1:17" ht="14.4" customHeight="1" x14ac:dyDescent="0.3">
      <c r="A269" s="831" t="s">
        <v>577</v>
      </c>
      <c r="B269" s="832" t="s">
        <v>4117</v>
      </c>
      <c r="C269" s="832" t="s">
        <v>4399</v>
      </c>
      <c r="D269" s="832" t="s">
        <v>4591</v>
      </c>
      <c r="E269" s="832" t="s">
        <v>4592</v>
      </c>
      <c r="F269" s="849">
        <v>2</v>
      </c>
      <c r="G269" s="849">
        <v>16982.919999999998</v>
      </c>
      <c r="H269" s="849">
        <v>1</v>
      </c>
      <c r="I269" s="849">
        <v>8491.4599999999991</v>
      </c>
      <c r="J269" s="849">
        <v>2</v>
      </c>
      <c r="K269" s="849">
        <v>16982.919999999998</v>
      </c>
      <c r="L269" s="849">
        <v>1</v>
      </c>
      <c r="M269" s="849">
        <v>8491.4599999999991</v>
      </c>
      <c r="N269" s="849"/>
      <c r="O269" s="849"/>
      <c r="P269" s="837"/>
      <c r="Q269" s="850"/>
    </row>
    <row r="270" spans="1:17" ht="14.4" customHeight="1" x14ac:dyDescent="0.3">
      <c r="A270" s="831" t="s">
        <v>577</v>
      </c>
      <c r="B270" s="832" t="s">
        <v>4117</v>
      </c>
      <c r="C270" s="832" t="s">
        <v>4399</v>
      </c>
      <c r="D270" s="832" t="s">
        <v>4593</v>
      </c>
      <c r="E270" s="832" t="s">
        <v>4594</v>
      </c>
      <c r="F270" s="849">
        <v>10</v>
      </c>
      <c r="G270" s="849">
        <v>29992.400000000001</v>
      </c>
      <c r="H270" s="849">
        <v>1.666666666666667</v>
      </c>
      <c r="I270" s="849">
        <v>2999.2400000000002</v>
      </c>
      <c r="J270" s="849">
        <v>6</v>
      </c>
      <c r="K270" s="849">
        <v>17995.439999999999</v>
      </c>
      <c r="L270" s="849">
        <v>1</v>
      </c>
      <c r="M270" s="849">
        <v>2999.24</v>
      </c>
      <c r="N270" s="849"/>
      <c r="O270" s="849"/>
      <c r="P270" s="837"/>
      <c r="Q270" s="850"/>
    </row>
    <row r="271" spans="1:17" ht="14.4" customHeight="1" x14ac:dyDescent="0.3">
      <c r="A271" s="831" t="s">
        <v>577</v>
      </c>
      <c r="B271" s="832" t="s">
        <v>4117</v>
      </c>
      <c r="C271" s="832" t="s">
        <v>4399</v>
      </c>
      <c r="D271" s="832" t="s">
        <v>4595</v>
      </c>
      <c r="E271" s="832" t="s">
        <v>4596</v>
      </c>
      <c r="F271" s="849"/>
      <c r="G271" s="849"/>
      <c r="H271" s="849"/>
      <c r="I271" s="849"/>
      <c r="J271" s="849">
        <v>1</v>
      </c>
      <c r="K271" s="849">
        <v>8076.38</v>
      </c>
      <c r="L271" s="849">
        <v>1</v>
      </c>
      <c r="M271" s="849">
        <v>8076.38</v>
      </c>
      <c r="N271" s="849"/>
      <c r="O271" s="849"/>
      <c r="P271" s="837"/>
      <c r="Q271" s="850"/>
    </row>
    <row r="272" spans="1:17" ht="14.4" customHeight="1" x14ac:dyDescent="0.3">
      <c r="A272" s="831" t="s">
        <v>577</v>
      </c>
      <c r="B272" s="832" t="s">
        <v>4117</v>
      </c>
      <c r="C272" s="832" t="s">
        <v>4399</v>
      </c>
      <c r="D272" s="832" t="s">
        <v>4597</v>
      </c>
      <c r="E272" s="832" t="s">
        <v>4598</v>
      </c>
      <c r="F272" s="849"/>
      <c r="G272" s="849"/>
      <c r="H272" s="849"/>
      <c r="I272" s="849"/>
      <c r="J272" s="849">
        <v>7</v>
      </c>
      <c r="K272" s="849">
        <v>5249.37</v>
      </c>
      <c r="L272" s="849">
        <v>1</v>
      </c>
      <c r="M272" s="849">
        <v>749.91</v>
      </c>
      <c r="N272" s="849"/>
      <c r="O272" s="849"/>
      <c r="P272" s="837"/>
      <c r="Q272" s="850"/>
    </row>
    <row r="273" spans="1:17" ht="14.4" customHeight="1" x14ac:dyDescent="0.3">
      <c r="A273" s="831" t="s">
        <v>577</v>
      </c>
      <c r="B273" s="832" t="s">
        <v>4117</v>
      </c>
      <c r="C273" s="832" t="s">
        <v>4399</v>
      </c>
      <c r="D273" s="832" t="s">
        <v>4599</v>
      </c>
      <c r="E273" s="832" t="s">
        <v>4600</v>
      </c>
      <c r="F273" s="849"/>
      <c r="G273" s="849"/>
      <c r="H273" s="849"/>
      <c r="I273" s="849"/>
      <c r="J273" s="849">
        <v>1.5</v>
      </c>
      <c r="K273" s="849">
        <v>112.54</v>
      </c>
      <c r="L273" s="849">
        <v>1</v>
      </c>
      <c r="M273" s="849">
        <v>75.026666666666671</v>
      </c>
      <c r="N273" s="849"/>
      <c r="O273" s="849"/>
      <c r="P273" s="837"/>
      <c r="Q273" s="850"/>
    </row>
    <row r="274" spans="1:17" ht="14.4" customHeight="1" x14ac:dyDescent="0.3">
      <c r="A274" s="831" t="s">
        <v>577</v>
      </c>
      <c r="B274" s="832" t="s">
        <v>4117</v>
      </c>
      <c r="C274" s="832" t="s">
        <v>4399</v>
      </c>
      <c r="D274" s="832" t="s">
        <v>4601</v>
      </c>
      <c r="E274" s="832" t="s">
        <v>4602</v>
      </c>
      <c r="F274" s="849">
        <v>4</v>
      </c>
      <c r="G274" s="849">
        <v>4933.08</v>
      </c>
      <c r="H274" s="849">
        <v>1</v>
      </c>
      <c r="I274" s="849">
        <v>1233.27</v>
      </c>
      <c r="J274" s="849">
        <v>4</v>
      </c>
      <c r="K274" s="849">
        <v>4933.08</v>
      </c>
      <c r="L274" s="849">
        <v>1</v>
      </c>
      <c r="M274" s="849">
        <v>1233.27</v>
      </c>
      <c r="N274" s="849">
        <v>1</v>
      </c>
      <c r="O274" s="849">
        <v>1233.27</v>
      </c>
      <c r="P274" s="837">
        <v>0.25</v>
      </c>
      <c r="Q274" s="850">
        <v>1233.27</v>
      </c>
    </row>
    <row r="275" spans="1:17" ht="14.4" customHeight="1" x14ac:dyDescent="0.3">
      <c r="A275" s="831" t="s">
        <v>577</v>
      </c>
      <c r="B275" s="832" t="s">
        <v>4117</v>
      </c>
      <c r="C275" s="832" t="s">
        <v>4399</v>
      </c>
      <c r="D275" s="832" t="s">
        <v>4603</v>
      </c>
      <c r="E275" s="832" t="s">
        <v>4604</v>
      </c>
      <c r="F275" s="849">
        <v>2</v>
      </c>
      <c r="G275" s="849">
        <v>11549.24</v>
      </c>
      <c r="H275" s="849">
        <v>0.5</v>
      </c>
      <c r="I275" s="849">
        <v>5774.62</v>
      </c>
      <c r="J275" s="849">
        <v>4</v>
      </c>
      <c r="K275" s="849">
        <v>23098.48</v>
      </c>
      <c r="L275" s="849">
        <v>1</v>
      </c>
      <c r="M275" s="849">
        <v>5774.62</v>
      </c>
      <c r="N275" s="849"/>
      <c r="O275" s="849"/>
      <c r="P275" s="837"/>
      <c r="Q275" s="850"/>
    </row>
    <row r="276" spans="1:17" ht="14.4" customHeight="1" x14ac:dyDescent="0.3">
      <c r="A276" s="831" t="s">
        <v>577</v>
      </c>
      <c r="B276" s="832" t="s">
        <v>4117</v>
      </c>
      <c r="C276" s="832" t="s">
        <v>4399</v>
      </c>
      <c r="D276" s="832" t="s">
        <v>4605</v>
      </c>
      <c r="E276" s="832" t="s">
        <v>4606</v>
      </c>
      <c r="F276" s="849">
        <v>1</v>
      </c>
      <c r="G276" s="849">
        <v>8704.42</v>
      </c>
      <c r="H276" s="849">
        <v>1</v>
      </c>
      <c r="I276" s="849">
        <v>8704.42</v>
      </c>
      <c r="J276" s="849">
        <v>1</v>
      </c>
      <c r="K276" s="849">
        <v>8704.42</v>
      </c>
      <c r="L276" s="849">
        <v>1</v>
      </c>
      <c r="M276" s="849">
        <v>8704.42</v>
      </c>
      <c r="N276" s="849">
        <v>1</v>
      </c>
      <c r="O276" s="849">
        <v>8704.42</v>
      </c>
      <c r="P276" s="837">
        <v>1</v>
      </c>
      <c r="Q276" s="850">
        <v>8704.42</v>
      </c>
    </row>
    <row r="277" spans="1:17" ht="14.4" customHeight="1" x14ac:dyDescent="0.3">
      <c r="A277" s="831" t="s">
        <v>577</v>
      </c>
      <c r="B277" s="832" t="s">
        <v>4117</v>
      </c>
      <c r="C277" s="832" t="s">
        <v>4399</v>
      </c>
      <c r="D277" s="832" t="s">
        <v>4607</v>
      </c>
      <c r="E277" s="832" t="s">
        <v>4606</v>
      </c>
      <c r="F277" s="849">
        <v>2</v>
      </c>
      <c r="G277" s="849">
        <v>18795.5</v>
      </c>
      <c r="H277" s="849">
        <v>0.66666666666666663</v>
      </c>
      <c r="I277" s="849">
        <v>9397.75</v>
      </c>
      <c r="J277" s="849">
        <v>3</v>
      </c>
      <c r="K277" s="849">
        <v>28193.25</v>
      </c>
      <c r="L277" s="849">
        <v>1</v>
      </c>
      <c r="M277" s="849">
        <v>9397.75</v>
      </c>
      <c r="N277" s="849">
        <v>2</v>
      </c>
      <c r="O277" s="849">
        <v>18795.5</v>
      </c>
      <c r="P277" s="837">
        <v>0.66666666666666663</v>
      </c>
      <c r="Q277" s="850">
        <v>9397.75</v>
      </c>
    </row>
    <row r="278" spans="1:17" ht="14.4" customHeight="1" x14ac:dyDescent="0.3">
      <c r="A278" s="831" t="s">
        <v>577</v>
      </c>
      <c r="B278" s="832" t="s">
        <v>4117</v>
      </c>
      <c r="C278" s="832" t="s">
        <v>4399</v>
      </c>
      <c r="D278" s="832" t="s">
        <v>4608</v>
      </c>
      <c r="E278" s="832" t="s">
        <v>4609</v>
      </c>
      <c r="F278" s="849">
        <v>3</v>
      </c>
      <c r="G278" s="849">
        <v>4993.2000000000007</v>
      </c>
      <c r="H278" s="849">
        <v>0.75000000000000011</v>
      </c>
      <c r="I278" s="849">
        <v>1664.4000000000003</v>
      </c>
      <c r="J278" s="849">
        <v>4</v>
      </c>
      <c r="K278" s="849">
        <v>6657.6</v>
      </c>
      <c r="L278" s="849">
        <v>1</v>
      </c>
      <c r="M278" s="849">
        <v>1664.4</v>
      </c>
      <c r="N278" s="849"/>
      <c r="O278" s="849"/>
      <c r="P278" s="837"/>
      <c r="Q278" s="850"/>
    </row>
    <row r="279" spans="1:17" ht="14.4" customHeight="1" x14ac:dyDescent="0.3">
      <c r="A279" s="831" t="s">
        <v>577</v>
      </c>
      <c r="B279" s="832" t="s">
        <v>4117</v>
      </c>
      <c r="C279" s="832" t="s">
        <v>4399</v>
      </c>
      <c r="D279" s="832" t="s">
        <v>4610</v>
      </c>
      <c r="E279" s="832" t="s">
        <v>4611</v>
      </c>
      <c r="F279" s="849"/>
      <c r="G279" s="849"/>
      <c r="H279" s="849"/>
      <c r="I279" s="849"/>
      <c r="J279" s="849">
        <v>7</v>
      </c>
      <c r="K279" s="849">
        <v>34729.100000000006</v>
      </c>
      <c r="L279" s="849">
        <v>1</v>
      </c>
      <c r="M279" s="849">
        <v>4961.3000000000011</v>
      </c>
      <c r="N279" s="849">
        <v>3</v>
      </c>
      <c r="O279" s="849">
        <v>14883.900000000001</v>
      </c>
      <c r="P279" s="837">
        <v>0.42857142857142855</v>
      </c>
      <c r="Q279" s="850">
        <v>4961.3</v>
      </c>
    </row>
    <row r="280" spans="1:17" ht="14.4" customHeight="1" x14ac:dyDescent="0.3">
      <c r="A280" s="831" t="s">
        <v>577</v>
      </c>
      <c r="B280" s="832" t="s">
        <v>4117</v>
      </c>
      <c r="C280" s="832" t="s">
        <v>4399</v>
      </c>
      <c r="D280" s="832" t="s">
        <v>4612</v>
      </c>
      <c r="E280" s="832" t="s">
        <v>4613</v>
      </c>
      <c r="F280" s="849"/>
      <c r="G280" s="849"/>
      <c r="H280" s="849"/>
      <c r="I280" s="849"/>
      <c r="J280" s="849">
        <v>4</v>
      </c>
      <c r="K280" s="849">
        <v>11662.2</v>
      </c>
      <c r="L280" s="849">
        <v>1</v>
      </c>
      <c r="M280" s="849">
        <v>2915.55</v>
      </c>
      <c r="N280" s="849">
        <v>1</v>
      </c>
      <c r="O280" s="849">
        <v>2915.55</v>
      </c>
      <c r="P280" s="837">
        <v>0.25</v>
      </c>
      <c r="Q280" s="850">
        <v>2915.55</v>
      </c>
    </row>
    <row r="281" spans="1:17" ht="14.4" customHeight="1" x14ac:dyDescent="0.3">
      <c r="A281" s="831" t="s">
        <v>577</v>
      </c>
      <c r="B281" s="832" t="s">
        <v>4117</v>
      </c>
      <c r="C281" s="832" t="s">
        <v>4399</v>
      </c>
      <c r="D281" s="832" t="s">
        <v>4614</v>
      </c>
      <c r="E281" s="832" t="s">
        <v>4615</v>
      </c>
      <c r="F281" s="849">
        <v>1</v>
      </c>
      <c r="G281" s="849">
        <v>6727</v>
      </c>
      <c r="H281" s="849">
        <v>0.2</v>
      </c>
      <c r="I281" s="849">
        <v>6727</v>
      </c>
      <c r="J281" s="849">
        <v>5</v>
      </c>
      <c r="K281" s="849">
        <v>33635</v>
      </c>
      <c r="L281" s="849">
        <v>1</v>
      </c>
      <c r="M281" s="849">
        <v>6727</v>
      </c>
      <c r="N281" s="849">
        <v>5</v>
      </c>
      <c r="O281" s="849">
        <v>33635</v>
      </c>
      <c r="P281" s="837">
        <v>1</v>
      </c>
      <c r="Q281" s="850">
        <v>6727</v>
      </c>
    </row>
    <row r="282" spans="1:17" ht="14.4" customHeight="1" x14ac:dyDescent="0.3">
      <c r="A282" s="831" t="s">
        <v>577</v>
      </c>
      <c r="B282" s="832" t="s">
        <v>4117</v>
      </c>
      <c r="C282" s="832" t="s">
        <v>4399</v>
      </c>
      <c r="D282" s="832" t="s">
        <v>4616</v>
      </c>
      <c r="E282" s="832" t="s">
        <v>4617</v>
      </c>
      <c r="F282" s="849">
        <v>3</v>
      </c>
      <c r="G282" s="849">
        <v>32337.659999999996</v>
      </c>
      <c r="H282" s="849">
        <v>0.6</v>
      </c>
      <c r="I282" s="849">
        <v>10779.22</v>
      </c>
      <c r="J282" s="849">
        <v>5</v>
      </c>
      <c r="K282" s="849">
        <v>53896.1</v>
      </c>
      <c r="L282" s="849">
        <v>1</v>
      </c>
      <c r="M282" s="849">
        <v>10779.22</v>
      </c>
      <c r="N282" s="849">
        <v>6</v>
      </c>
      <c r="O282" s="849">
        <v>64675.319999999992</v>
      </c>
      <c r="P282" s="837">
        <v>1.2</v>
      </c>
      <c r="Q282" s="850">
        <v>10779.22</v>
      </c>
    </row>
    <row r="283" spans="1:17" ht="14.4" customHeight="1" x14ac:dyDescent="0.3">
      <c r="A283" s="831" t="s">
        <v>577</v>
      </c>
      <c r="B283" s="832" t="s">
        <v>4117</v>
      </c>
      <c r="C283" s="832" t="s">
        <v>4399</v>
      </c>
      <c r="D283" s="832" t="s">
        <v>4618</v>
      </c>
      <c r="E283" s="832" t="s">
        <v>4619</v>
      </c>
      <c r="F283" s="849"/>
      <c r="G283" s="849"/>
      <c r="H283" s="849"/>
      <c r="I283" s="849"/>
      <c r="J283" s="849">
        <v>1</v>
      </c>
      <c r="K283" s="849">
        <v>9112.75</v>
      </c>
      <c r="L283" s="849">
        <v>1</v>
      </c>
      <c r="M283" s="849">
        <v>9112.75</v>
      </c>
      <c r="N283" s="849">
        <v>2</v>
      </c>
      <c r="O283" s="849">
        <v>18225.5</v>
      </c>
      <c r="P283" s="837">
        <v>2</v>
      </c>
      <c r="Q283" s="850">
        <v>9112.75</v>
      </c>
    </row>
    <row r="284" spans="1:17" ht="14.4" customHeight="1" x14ac:dyDescent="0.3">
      <c r="A284" s="831" t="s">
        <v>577</v>
      </c>
      <c r="B284" s="832" t="s">
        <v>4117</v>
      </c>
      <c r="C284" s="832" t="s">
        <v>4399</v>
      </c>
      <c r="D284" s="832" t="s">
        <v>4620</v>
      </c>
      <c r="E284" s="832" t="s">
        <v>4621</v>
      </c>
      <c r="F284" s="849">
        <v>7</v>
      </c>
      <c r="G284" s="849">
        <v>8574.86</v>
      </c>
      <c r="H284" s="849">
        <v>0.53846153846153844</v>
      </c>
      <c r="I284" s="849">
        <v>1224.98</v>
      </c>
      <c r="J284" s="849">
        <v>13</v>
      </c>
      <c r="K284" s="849">
        <v>15924.740000000002</v>
      </c>
      <c r="L284" s="849">
        <v>1</v>
      </c>
      <c r="M284" s="849">
        <v>1224.98</v>
      </c>
      <c r="N284" s="849">
        <v>19</v>
      </c>
      <c r="O284" s="849">
        <v>21840.5</v>
      </c>
      <c r="P284" s="837">
        <v>1.3714823601515629</v>
      </c>
      <c r="Q284" s="850">
        <v>1149.5</v>
      </c>
    </row>
    <row r="285" spans="1:17" ht="14.4" customHeight="1" x14ac:dyDescent="0.3">
      <c r="A285" s="831" t="s">
        <v>577</v>
      </c>
      <c r="B285" s="832" t="s">
        <v>4117</v>
      </c>
      <c r="C285" s="832" t="s">
        <v>4399</v>
      </c>
      <c r="D285" s="832" t="s">
        <v>4622</v>
      </c>
      <c r="E285" s="832" t="s">
        <v>4621</v>
      </c>
      <c r="F285" s="849">
        <v>7</v>
      </c>
      <c r="G285" s="849">
        <v>13312.11</v>
      </c>
      <c r="H285" s="849">
        <v>0.3888888888888889</v>
      </c>
      <c r="I285" s="849">
        <v>1901.73</v>
      </c>
      <c r="J285" s="849">
        <v>18</v>
      </c>
      <c r="K285" s="849">
        <v>34231.14</v>
      </c>
      <c r="L285" s="849">
        <v>1</v>
      </c>
      <c r="M285" s="849">
        <v>1901.73</v>
      </c>
      <c r="N285" s="849">
        <v>19</v>
      </c>
      <c r="O285" s="849">
        <v>36132.869999999995</v>
      </c>
      <c r="P285" s="837">
        <v>1.0555555555555554</v>
      </c>
      <c r="Q285" s="850">
        <v>1901.7299999999998</v>
      </c>
    </row>
    <row r="286" spans="1:17" ht="14.4" customHeight="1" x14ac:dyDescent="0.3">
      <c r="A286" s="831" t="s">
        <v>577</v>
      </c>
      <c r="B286" s="832" t="s">
        <v>4117</v>
      </c>
      <c r="C286" s="832" t="s">
        <v>4399</v>
      </c>
      <c r="D286" s="832" t="s">
        <v>4623</v>
      </c>
      <c r="E286" s="832" t="s">
        <v>4624</v>
      </c>
      <c r="F286" s="849"/>
      <c r="G286" s="849"/>
      <c r="H286" s="849"/>
      <c r="I286" s="849"/>
      <c r="J286" s="849">
        <v>1</v>
      </c>
      <c r="K286" s="849">
        <v>58.6</v>
      </c>
      <c r="L286" s="849">
        <v>1</v>
      </c>
      <c r="M286" s="849">
        <v>58.6</v>
      </c>
      <c r="N286" s="849"/>
      <c r="O286" s="849"/>
      <c r="P286" s="837"/>
      <c r="Q286" s="850"/>
    </row>
    <row r="287" spans="1:17" ht="14.4" customHeight="1" x14ac:dyDescent="0.3">
      <c r="A287" s="831" t="s">
        <v>577</v>
      </c>
      <c r="B287" s="832" t="s">
        <v>4117</v>
      </c>
      <c r="C287" s="832" t="s">
        <v>4399</v>
      </c>
      <c r="D287" s="832" t="s">
        <v>4625</v>
      </c>
      <c r="E287" s="832" t="s">
        <v>4624</v>
      </c>
      <c r="F287" s="849">
        <v>1</v>
      </c>
      <c r="G287" s="849">
        <v>96.6</v>
      </c>
      <c r="H287" s="849"/>
      <c r="I287" s="849">
        <v>96.6</v>
      </c>
      <c r="J287" s="849"/>
      <c r="K287" s="849"/>
      <c r="L287" s="849"/>
      <c r="M287" s="849"/>
      <c r="N287" s="849"/>
      <c r="O287" s="849"/>
      <c r="P287" s="837"/>
      <c r="Q287" s="850"/>
    </row>
    <row r="288" spans="1:17" ht="14.4" customHeight="1" x14ac:dyDescent="0.3">
      <c r="A288" s="831" t="s">
        <v>577</v>
      </c>
      <c r="B288" s="832" t="s">
        <v>4117</v>
      </c>
      <c r="C288" s="832" t="s">
        <v>4399</v>
      </c>
      <c r="D288" s="832" t="s">
        <v>4626</v>
      </c>
      <c r="E288" s="832" t="s">
        <v>4627</v>
      </c>
      <c r="F288" s="849"/>
      <c r="G288" s="849"/>
      <c r="H288" s="849"/>
      <c r="I288" s="849"/>
      <c r="J288" s="849"/>
      <c r="K288" s="849"/>
      <c r="L288" s="849"/>
      <c r="M288" s="849"/>
      <c r="N288" s="849">
        <v>1</v>
      </c>
      <c r="O288" s="849">
        <v>3278.02</v>
      </c>
      <c r="P288" s="837"/>
      <c r="Q288" s="850">
        <v>3278.02</v>
      </c>
    </row>
    <row r="289" spans="1:17" ht="14.4" customHeight="1" x14ac:dyDescent="0.3">
      <c r="A289" s="831" t="s">
        <v>577</v>
      </c>
      <c r="B289" s="832" t="s">
        <v>4117</v>
      </c>
      <c r="C289" s="832" t="s">
        <v>4399</v>
      </c>
      <c r="D289" s="832" t="s">
        <v>4628</v>
      </c>
      <c r="E289" s="832" t="s">
        <v>4629</v>
      </c>
      <c r="F289" s="849">
        <v>1</v>
      </c>
      <c r="G289" s="849">
        <v>6968.51</v>
      </c>
      <c r="H289" s="849"/>
      <c r="I289" s="849">
        <v>6968.51</v>
      </c>
      <c r="J289" s="849"/>
      <c r="K289" s="849"/>
      <c r="L289" s="849"/>
      <c r="M289" s="849"/>
      <c r="N289" s="849"/>
      <c r="O289" s="849"/>
      <c r="P289" s="837"/>
      <c r="Q289" s="850"/>
    </row>
    <row r="290" spans="1:17" ht="14.4" customHeight="1" x14ac:dyDescent="0.3">
      <c r="A290" s="831" t="s">
        <v>577</v>
      </c>
      <c r="B290" s="832" t="s">
        <v>4117</v>
      </c>
      <c r="C290" s="832" t="s">
        <v>4399</v>
      </c>
      <c r="D290" s="832" t="s">
        <v>4630</v>
      </c>
      <c r="E290" s="832" t="s">
        <v>4629</v>
      </c>
      <c r="F290" s="849">
        <v>1</v>
      </c>
      <c r="G290" s="849">
        <v>8342.73</v>
      </c>
      <c r="H290" s="849"/>
      <c r="I290" s="849">
        <v>8342.73</v>
      </c>
      <c r="J290" s="849"/>
      <c r="K290" s="849"/>
      <c r="L290" s="849"/>
      <c r="M290" s="849"/>
      <c r="N290" s="849"/>
      <c r="O290" s="849"/>
      <c r="P290" s="837"/>
      <c r="Q290" s="850"/>
    </row>
    <row r="291" spans="1:17" ht="14.4" customHeight="1" x14ac:dyDescent="0.3">
      <c r="A291" s="831" t="s">
        <v>577</v>
      </c>
      <c r="B291" s="832" t="s">
        <v>4117</v>
      </c>
      <c r="C291" s="832" t="s">
        <v>4399</v>
      </c>
      <c r="D291" s="832" t="s">
        <v>4631</v>
      </c>
      <c r="E291" s="832" t="s">
        <v>4632</v>
      </c>
      <c r="F291" s="849">
        <v>1</v>
      </c>
      <c r="G291" s="849">
        <v>10084.85</v>
      </c>
      <c r="H291" s="849">
        <v>1</v>
      </c>
      <c r="I291" s="849">
        <v>10084.85</v>
      </c>
      <c r="J291" s="849">
        <v>1</v>
      </c>
      <c r="K291" s="849">
        <v>10084.85</v>
      </c>
      <c r="L291" s="849">
        <v>1</v>
      </c>
      <c r="M291" s="849">
        <v>10084.85</v>
      </c>
      <c r="N291" s="849">
        <v>1</v>
      </c>
      <c r="O291" s="849">
        <v>10084.85</v>
      </c>
      <c r="P291" s="837">
        <v>1</v>
      </c>
      <c r="Q291" s="850">
        <v>10084.85</v>
      </c>
    </row>
    <row r="292" spans="1:17" ht="14.4" customHeight="1" x14ac:dyDescent="0.3">
      <c r="A292" s="831" t="s">
        <v>577</v>
      </c>
      <c r="B292" s="832" t="s">
        <v>4117</v>
      </c>
      <c r="C292" s="832" t="s">
        <v>4399</v>
      </c>
      <c r="D292" s="832" t="s">
        <v>4633</v>
      </c>
      <c r="E292" s="832" t="s">
        <v>4634</v>
      </c>
      <c r="F292" s="849">
        <v>8</v>
      </c>
      <c r="G292" s="849">
        <v>91075.599999999991</v>
      </c>
      <c r="H292" s="849">
        <v>1.9999999999999998</v>
      </c>
      <c r="I292" s="849">
        <v>11384.449999999999</v>
      </c>
      <c r="J292" s="849">
        <v>4</v>
      </c>
      <c r="K292" s="849">
        <v>45537.8</v>
      </c>
      <c r="L292" s="849">
        <v>1</v>
      </c>
      <c r="M292" s="849">
        <v>11384.45</v>
      </c>
      <c r="N292" s="849">
        <v>4</v>
      </c>
      <c r="O292" s="849">
        <v>45537.8</v>
      </c>
      <c r="P292" s="837">
        <v>1</v>
      </c>
      <c r="Q292" s="850">
        <v>11384.45</v>
      </c>
    </row>
    <row r="293" spans="1:17" ht="14.4" customHeight="1" x14ac:dyDescent="0.3">
      <c r="A293" s="831" t="s">
        <v>577</v>
      </c>
      <c r="B293" s="832" t="s">
        <v>4117</v>
      </c>
      <c r="C293" s="832" t="s">
        <v>4399</v>
      </c>
      <c r="D293" s="832" t="s">
        <v>4635</v>
      </c>
      <c r="E293" s="832" t="s">
        <v>4634</v>
      </c>
      <c r="F293" s="849"/>
      <c r="G293" s="849"/>
      <c r="H293" s="849"/>
      <c r="I293" s="849"/>
      <c r="J293" s="849">
        <v>3</v>
      </c>
      <c r="K293" s="849">
        <v>30960.33</v>
      </c>
      <c r="L293" s="849">
        <v>1</v>
      </c>
      <c r="M293" s="849">
        <v>10320.11</v>
      </c>
      <c r="N293" s="849">
        <v>2</v>
      </c>
      <c r="O293" s="849">
        <v>20640.22</v>
      </c>
      <c r="P293" s="837">
        <v>0.66666666666666663</v>
      </c>
      <c r="Q293" s="850">
        <v>10320.11</v>
      </c>
    </row>
    <row r="294" spans="1:17" ht="14.4" customHeight="1" x14ac:dyDescent="0.3">
      <c r="A294" s="831" t="s">
        <v>577</v>
      </c>
      <c r="B294" s="832" t="s">
        <v>4117</v>
      </c>
      <c r="C294" s="832" t="s">
        <v>4399</v>
      </c>
      <c r="D294" s="832" t="s">
        <v>4636</v>
      </c>
      <c r="E294" s="832" t="s">
        <v>4637</v>
      </c>
      <c r="F294" s="849">
        <v>1</v>
      </c>
      <c r="G294" s="849">
        <v>9736.64</v>
      </c>
      <c r="H294" s="849">
        <v>0.33333333333333331</v>
      </c>
      <c r="I294" s="849">
        <v>9736.64</v>
      </c>
      <c r="J294" s="849">
        <v>3</v>
      </c>
      <c r="K294" s="849">
        <v>29209.919999999998</v>
      </c>
      <c r="L294" s="849">
        <v>1</v>
      </c>
      <c r="M294" s="849">
        <v>9736.64</v>
      </c>
      <c r="N294" s="849"/>
      <c r="O294" s="849"/>
      <c r="P294" s="837"/>
      <c r="Q294" s="850"/>
    </row>
    <row r="295" spans="1:17" ht="14.4" customHeight="1" x14ac:dyDescent="0.3">
      <c r="A295" s="831" t="s">
        <v>577</v>
      </c>
      <c r="B295" s="832" t="s">
        <v>4117</v>
      </c>
      <c r="C295" s="832" t="s">
        <v>4399</v>
      </c>
      <c r="D295" s="832" t="s">
        <v>4638</v>
      </c>
      <c r="E295" s="832" t="s">
        <v>4639</v>
      </c>
      <c r="F295" s="849">
        <v>1</v>
      </c>
      <c r="G295" s="849">
        <v>10257.93</v>
      </c>
      <c r="H295" s="849">
        <v>1</v>
      </c>
      <c r="I295" s="849">
        <v>10257.93</v>
      </c>
      <c r="J295" s="849">
        <v>1</v>
      </c>
      <c r="K295" s="849">
        <v>10257.93</v>
      </c>
      <c r="L295" s="849">
        <v>1</v>
      </c>
      <c r="M295" s="849">
        <v>10257.93</v>
      </c>
      <c r="N295" s="849">
        <v>1</v>
      </c>
      <c r="O295" s="849">
        <v>10257.93</v>
      </c>
      <c r="P295" s="837">
        <v>1</v>
      </c>
      <c r="Q295" s="850">
        <v>10257.93</v>
      </c>
    </row>
    <row r="296" spans="1:17" ht="14.4" customHeight="1" x14ac:dyDescent="0.3">
      <c r="A296" s="831" t="s">
        <v>577</v>
      </c>
      <c r="B296" s="832" t="s">
        <v>4117</v>
      </c>
      <c r="C296" s="832" t="s">
        <v>4399</v>
      </c>
      <c r="D296" s="832" t="s">
        <v>4640</v>
      </c>
      <c r="E296" s="832" t="s">
        <v>4641</v>
      </c>
      <c r="F296" s="849">
        <v>2</v>
      </c>
      <c r="G296" s="849">
        <v>2484</v>
      </c>
      <c r="H296" s="849">
        <v>0.66666666666666663</v>
      </c>
      <c r="I296" s="849">
        <v>1242</v>
      </c>
      <c r="J296" s="849">
        <v>3</v>
      </c>
      <c r="K296" s="849">
        <v>3726</v>
      </c>
      <c r="L296" s="849">
        <v>1</v>
      </c>
      <c r="M296" s="849">
        <v>1242</v>
      </c>
      <c r="N296" s="849">
        <v>1</v>
      </c>
      <c r="O296" s="849">
        <v>1242</v>
      </c>
      <c r="P296" s="837">
        <v>0.33333333333333331</v>
      </c>
      <c r="Q296" s="850">
        <v>1242</v>
      </c>
    </row>
    <row r="297" spans="1:17" ht="14.4" customHeight="1" x14ac:dyDescent="0.3">
      <c r="A297" s="831" t="s">
        <v>577</v>
      </c>
      <c r="B297" s="832" t="s">
        <v>4117</v>
      </c>
      <c r="C297" s="832" t="s">
        <v>4399</v>
      </c>
      <c r="D297" s="832" t="s">
        <v>4642</v>
      </c>
      <c r="E297" s="832" t="s">
        <v>4643</v>
      </c>
      <c r="F297" s="849">
        <v>1</v>
      </c>
      <c r="G297" s="849">
        <v>1355</v>
      </c>
      <c r="H297" s="849"/>
      <c r="I297" s="849">
        <v>1355</v>
      </c>
      <c r="J297" s="849"/>
      <c r="K297" s="849"/>
      <c r="L297" s="849"/>
      <c r="M297" s="849"/>
      <c r="N297" s="849"/>
      <c r="O297" s="849"/>
      <c r="P297" s="837"/>
      <c r="Q297" s="850"/>
    </row>
    <row r="298" spans="1:17" ht="14.4" customHeight="1" x14ac:dyDescent="0.3">
      <c r="A298" s="831" t="s">
        <v>577</v>
      </c>
      <c r="B298" s="832" t="s">
        <v>4117</v>
      </c>
      <c r="C298" s="832" t="s">
        <v>4399</v>
      </c>
      <c r="D298" s="832" t="s">
        <v>4644</v>
      </c>
      <c r="E298" s="832" t="s">
        <v>4645</v>
      </c>
      <c r="F298" s="849">
        <v>15</v>
      </c>
      <c r="G298" s="849">
        <v>17861.699999999997</v>
      </c>
      <c r="H298" s="849">
        <v>0.78947368421052622</v>
      </c>
      <c r="I298" s="849">
        <v>1190.7799999999997</v>
      </c>
      <c r="J298" s="849">
        <v>19</v>
      </c>
      <c r="K298" s="849">
        <v>22624.82</v>
      </c>
      <c r="L298" s="849">
        <v>1</v>
      </c>
      <c r="M298" s="849">
        <v>1190.78</v>
      </c>
      <c r="N298" s="849">
        <v>12</v>
      </c>
      <c r="O298" s="849">
        <v>14289.359999999999</v>
      </c>
      <c r="P298" s="837">
        <v>0.63157894736842102</v>
      </c>
      <c r="Q298" s="850">
        <v>1190.78</v>
      </c>
    </row>
    <row r="299" spans="1:17" ht="14.4" customHeight="1" x14ac:dyDescent="0.3">
      <c r="A299" s="831" t="s">
        <v>577</v>
      </c>
      <c r="B299" s="832" t="s">
        <v>4117</v>
      </c>
      <c r="C299" s="832" t="s">
        <v>4399</v>
      </c>
      <c r="D299" s="832" t="s">
        <v>4646</v>
      </c>
      <c r="E299" s="832" t="s">
        <v>4645</v>
      </c>
      <c r="F299" s="849">
        <v>27</v>
      </c>
      <c r="G299" s="849">
        <v>33102.54</v>
      </c>
      <c r="H299" s="849">
        <v>0.49090909090909091</v>
      </c>
      <c r="I299" s="849">
        <v>1226.02</v>
      </c>
      <c r="J299" s="849">
        <v>55</v>
      </c>
      <c r="K299" s="849">
        <v>67431.100000000006</v>
      </c>
      <c r="L299" s="849">
        <v>1</v>
      </c>
      <c r="M299" s="849">
        <v>1226.0200000000002</v>
      </c>
      <c r="N299" s="849">
        <v>25</v>
      </c>
      <c r="O299" s="849">
        <v>30650.5</v>
      </c>
      <c r="P299" s="837">
        <v>0.45454545454545453</v>
      </c>
      <c r="Q299" s="850">
        <v>1226.02</v>
      </c>
    </row>
    <row r="300" spans="1:17" ht="14.4" customHeight="1" x14ac:dyDescent="0.3">
      <c r="A300" s="831" t="s">
        <v>577</v>
      </c>
      <c r="B300" s="832" t="s">
        <v>4117</v>
      </c>
      <c r="C300" s="832" t="s">
        <v>4399</v>
      </c>
      <c r="D300" s="832" t="s">
        <v>4647</v>
      </c>
      <c r="E300" s="832" t="s">
        <v>4645</v>
      </c>
      <c r="F300" s="849">
        <v>12</v>
      </c>
      <c r="G300" s="849">
        <v>15085.32</v>
      </c>
      <c r="H300" s="849">
        <v>12</v>
      </c>
      <c r="I300" s="849">
        <v>1257.1099999999999</v>
      </c>
      <c r="J300" s="849">
        <v>1</v>
      </c>
      <c r="K300" s="849">
        <v>1257.1099999999999</v>
      </c>
      <c r="L300" s="849">
        <v>1</v>
      </c>
      <c r="M300" s="849">
        <v>1257.1099999999999</v>
      </c>
      <c r="N300" s="849">
        <v>13</v>
      </c>
      <c r="O300" s="849">
        <v>16342.429999999998</v>
      </c>
      <c r="P300" s="837">
        <v>13</v>
      </c>
      <c r="Q300" s="850">
        <v>1257.1099999999999</v>
      </c>
    </row>
    <row r="301" spans="1:17" ht="14.4" customHeight="1" x14ac:dyDescent="0.3">
      <c r="A301" s="831" t="s">
        <v>577</v>
      </c>
      <c r="B301" s="832" t="s">
        <v>4117</v>
      </c>
      <c r="C301" s="832" t="s">
        <v>4399</v>
      </c>
      <c r="D301" s="832" t="s">
        <v>4648</v>
      </c>
      <c r="E301" s="832" t="s">
        <v>4649</v>
      </c>
      <c r="F301" s="849"/>
      <c r="G301" s="849"/>
      <c r="H301" s="849"/>
      <c r="I301" s="849"/>
      <c r="J301" s="849"/>
      <c r="K301" s="849"/>
      <c r="L301" s="849"/>
      <c r="M301" s="849"/>
      <c r="N301" s="849">
        <v>2</v>
      </c>
      <c r="O301" s="849">
        <v>1662.12</v>
      </c>
      <c r="P301" s="837"/>
      <c r="Q301" s="850">
        <v>831.06</v>
      </c>
    </row>
    <row r="302" spans="1:17" ht="14.4" customHeight="1" x14ac:dyDescent="0.3">
      <c r="A302" s="831" t="s">
        <v>577</v>
      </c>
      <c r="B302" s="832" t="s">
        <v>4117</v>
      </c>
      <c r="C302" s="832" t="s">
        <v>4399</v>
      </c>
      <c r="D302" s="832" t="s">
        <v>4650</v>
      </c>
      <c r="E302" s="832" t="s">
        <v>4651</v>
      </c>
      <c r="F302" s="849">
        <v>6</v>
      </c>
      <c r="G302" s="849">
        <v>67417.5</v>
      </c>
      <c r="H302" s="849">
        <v>1.5</v>
      </c>
      <c r="I302" s="849">
        <v>11236.25</v>
      </c>
      <c r="J302" s="849">
        <v>4</v>
      </c>
      <c r="K302" s="849">
        <v>44945</v>
      </c>
      <c r="L302" s="849">
        <v>1</v>
      </c>
      <c r="M302" s="849">
        <v>11236.25</v>
      </c>
      <c r="N302" s="849">
        <v>5</v>
      </c>
      <c r="O302" s="849">
        <v>56181.25</v>
      </c>
      <c r="P302" s="837">
        <v>1.25</v>
      </c>
      <c r="Q302" s="850">
        <v>11236.25</v>
      </c>
    </row>
    <row r="303" spans="1:17" ht="14.4" customHeight="1" x14ac:dyDescent="0.3">
      <c r="A303" s="831" t="s">
        <v>577</v>
      </c>
      <c r="B303" s="832" t="s">
        <v>4117</v>
      </c>
      <c r="C303" s="832" t="s">
        <v>4399</v>
      </c>
      <c r="D303" s="832" t="s">
        <v>4652</v>
      </c>
      <c r="E303" s="832" t="s">
        <v>4653</v>
      </c>
      <c r="F303" s="849">
        <v>2</v>
      </c>
      <c r="G303" s="849">
        <v>41433.82</v>
      </c>
      <c r="H303" s="849">
        <v>0.5</v>
      </c>
      <c r="I303" s="849">
        <v>20716.91</v>
      </c>
      <c r="J303" s="849">
        <v>4</v>
      </c>
      <c r="K303" s="849">
        <v>82867.64</v>
      </c>
      <c r="L303" s="849">
        <v>1</v>
      </c>
      <c r="M303" s="849">
        <v>20716.91</v>
      </c>
      <c r="N303" s="849">
        <v>1</v>
      </c>
      <c r="O303" s="849">
        <v>16008.69</v>
      </c>
      <c r="P303" s="837">
        <v>0.19318385319046133</v>
      </c>
      <c r="Q303" s="850">
        <v>16008.69</v>
      </c>
    </row>
    <row r="304" spans="1:17" ht="14.4" customHeight="1" x14ac:dyDescent="0.3">
      <c r="A304" s="831" t="s">
        <v>577</v>
      </c>
      <c r="B304" s="832" t="s">
        <v>4117</v>
      </c>
      <c r="C304" s="832" t="s">
        <v>4399</v>
      </c>
      <c r="D304" s="832" t="s">
        <v>4358</v>
      </c>
      <c r="E304" s="832" t="s">
        <v>4654</v>
      </c>
      <c r="F304" s="849"/>
      <c r="G304" s="849"/>
      <c r="H304" s="849"/>
      <c r="I304" s="849"/>
      <c r="J304" s="849"/>
      <c r="K304" s="849"/>
      <c r="L304" s="849"/>
      <c r="M304" s="849"/>
      <c r="N304" s="849">
        <v>1</v>
      </c>
      <c r="O304" s="849">
        <v>7051.42</v>
      </c>
      <c r="P304" s="837"/>
      <c r="Q304" s="850">
        <v>7051.42</v>
      </c>
    </row>
    <row r="305" spans="1:17" ht="14.4" customHeight="1" x14ac:dyDescent="0.3">
      <c r="A305" s="831" t="s">
        <v>577</v>
      </c>
      <c r="B305" s="832" t="s">
        <v>4117</v>
      </c>
      <c r="C305" s="832" t="s">
        <v>4399</v>
      </c>
      <c r="D305" s="832" t="s">
        <v>4655</v>
      </c>
      <c r="E305" s="832" t="s">
        <v>4656</v>
      </c>
      <c r="F305" s="849"/>
      <c r="G305" s="849"/>
      <c r="H305" s="849"/>
      <c r="I305" s="849"/>
      <c r="J305" s="849"/>
      <c r="K305" s="849"/>
      <c r="L305" s="849"/>
      <c r="M305" s="849"/>
      <c r="N305" s="849">
        <v>2</v>
      </c>
      <c r="O305" s="849">
        <v>19402.8</v>
      </c>
      <c r="P305" s="837"/>
      <c r="Q305" s="850">
        <v>9701.4</v>
      </c>
    </row>
    <row r="306" spans="1:17" ht="14.4" customHeight="1" x14ac:dyDescent="0.3">
      <c r="A306" s="831" t="s">
        <v>577</v>
      </c>
      <c r="B306" s="832" t="s">
        <v>4117</v>
      </c>
      <c r="C306" s="832" t="s">
        <v>4399</v>
      </c>
      <c r="D306" s="832" t="s">
        <v>4657</v>
      </c>
      <c r="E306" s="832" t="s">
        <v>4656</v>
      </c>
      <c r="F306" s="849">
        <v>1</v>
      </c>
      <c r="G306" s="849">
        <v>11132.62</v>
      </c>
      <c r="H306" s="849">
        <v>0.5</v>
      </c>
      <c r="I306" s="849">
        <v>11132.62</v>
      </c>
      <c r="J306" s="849">
        <v>2</v>
      </c>
      <c r="K306" s="849">
        <v>22265.24</v>
      </c>
      <c r="L306" s="849">
        <v>1</v>
      </c>
      <c r="M306" s="849">
        <v>11132.62</v>
      </c>
      <c r="N306" s="849">
        <v>3</v>
      </c>
      <c r="O306" s="849">
        <v>33397.86</v>
      </c>
      <c r="P306" s="837">
        <v>1.5</v>
      </c>
      <c r="Q306" s="850">
        <v>11132.62</v>
      </c>
    </row>
    <row r="307" spans="1:17" ht="14.4" customHeight="1" x14ac:dyDescent="0.3">
      <c r="A307" s="831" t="s">
        <v>577</v>
      </c>
      <c r="B307" s="832" t="s">
        <v>4117</v>
      </c>
      <c r="C307" s="832" t="s">
        <v>4399</v>
      </c>
      <c r="D307" s="832" t="s">
        <v>4658</v>
      </c>
      <c r="E307" s="832" t="s">
        <v>4659</v>
      </c>
      <c r="F307" s="849"/>
      <c r="G307" s="849"/>
      <c r="H307" s="849"/>
      <c r="I307" s="849"/>
      <c r="J307" s="849">
        <v>1</v>
      </c>
      <c r="K307" s="849">
        <v>5147</v>
      </c>
      <c r="L307" s="849">
        <v>1</v>
      </c>
      <c r="M307" s="849">
        <v>5147</v>
      </c>
      <c r="N307" s="849">
        <v>4</v>
      </c>
      <c r="O307" s="849">
        <v>20588</v>
      </c>
      <c r="P307" s="837">
        <v>4</v>
      </c>
      <c r="Q307" s="850">
        <v>5147</v>
      </c>
    </row>
    <row r="308" spans="1:17" ht="14.4" customHeight="1" x14ac:dyDescent="0.3">
      <c r="A308" s="831" t="s">
        <v>577</v>
      </c>
      <c r="B308" s="832" t="s">
        <v>4117</v>
      </c>
      <c r="C308" s="832" t="s">
        <v>4399</v>
      </c>
      <c r="D308" s="832" t="s">
        <v>4660</v>
      </c>
      <c r="E308" s="832" t="s">
        <v>4661</v>
      </c>
      <c r="F308" s="849">
        <v>8</v>
      </c>
      <c r="G308" s="849">
        <v>92568</v>
      </c>
      <c r="H308" s="849">
        <v>2</v>
      </c>
      <c r="I308" s="849">
        <v>11571</v>
      </c>
      <c r="J308" s="849">
        <v>4</v>
      </c>
      <c r="K308" s="849">
        <v>46284</v>
      </c>
      <c r="L308" s="849">
        <v>1</v>
      </c>
      <c r="M308" s="849">
        <v>11571</v>
      </c>
      <c r="N308" s="849">
        <v>2</v>
      </c>
      <c r="O308" s="849">
        <v>23142</v>
      </c>
      <c r="P308" s="837">
        <v>0.5</v>
      </c>
      <c r="Q308" s="850">
        <v>11571</v>
      </c>
    </row>
    <row r="309" spans="1:17" ht="14.4" customHeight="1" x14ac:dyDescent="0.3">
      <c r="A309" s="831" t="s">
        <v>577</v>
      </c>
      <c r="B309" s="832" t="s">
        <v>4117</v>
      </c>
      <c r="C309" s="832" t="s">
        <v>4399</v>
      </c>
      <c r="D309" s="832" t="s">
        <v>4662</v>
      </c>
      <c r="E309" s="832" t="s">
        <v>4500</v>
      </c>
      <c r="F309" s="849">
        <v>17</v>
      </c>
      <c r="G309" s="849">
        <v>23115.07</v>
      </c>
      <c r="H309" s="849">
        <v>1.4166666666666665</v>
      </c>
      <c r="I309" s="849">
        <v>1359.71</v>
      </c>
      <c r="J309" s="849">
        <v>12</v>
      </c>
      <c r="K309" s="849">
        <v>16316.52</v>
      </c>
      <c r="L309" s="849">
        <v>1</v>
      </c>
      <c r="M309" s="849">
        <v>1359.71</v>
      </c>
      <c r="N309" s="849">
        <v>2</v>
      </c>
      <c r="O309" s="849">
        <v>2719.42</v>
      </c>
      <c r="P309" s="837">
        <v>0.16666666666666666</v>
      </c>
      <c r="Q309" s="850">
        <v>1359.71</v>
      </c>
    </row>
    <row r="310" spans="1:17" ht="14.4" customHeight="1" x14ac:dyDescent="0.3">
      <c r="A310" s="831" t="s">
        <v>577</v>
      </c>
      <c r="B310" s="832" t="s">
        <v>4117</v>
      </c>
      <c r="C310" s="832" t="s">
        <v>4399</v>
      </c>
      <c r="D310" s="832" t="s">
        <v>4663</v>
      </c>
      <c r="E310" s="832" t="s">
        <v>4664</v>
      </c>
      <c r="F310" s="849">
        <v>4</v>
      </c>
      <c r="G310" s="849">
        <v>5695.84</v>
      </c>
      <c r="H310" s="849">
        <v>2</v>
      </c>
      <c r="I310" s="849">
        <v>1423.96</v>
      </c>
      <c r="J310" s="849">
        <v>2</v>
      </c>
      <c r="K310" s="849">
        <v>2847.92</v>
      </c>
      <c r="L310" s="849">
        <v>1</v>
      </c>
      <c r="M310" s="849">
        <v>1423.96</v>
      </c>
      <c r="N310" s="849"/>
      <c r="O310" s="849"/>
      <c r="P310" s="837"/>
      <c r="Q310" s="850"/>
    </row>
    <row r="311" spans="1:17" ht="14.4" customHeight="1" x14ac:dyDescent="0.3">
      <c r="A311" s="831" t="s">
        <v>577</v>
      </c>
      <c r="B311" s="832" t="s">
        <v>4117</v>
      </c>
      <c r="C311" s="832" t="s">
        <v>4399</v>
      </c>
      <c r="D311" s="832" t="s">
        <v>4665</v>
      </c>
      <c r="E311" s="832" t="s">
        <v>4666</v>
      </c>
      <c r="F311" s="849">
        <v>2</v>
      </c>
      <c r="G311" s="849">
        <v>437.34</v>
      </c>
      <c r="H311" s="849">
        <v>0.5</v>
      </c>
      <c r="I311" s="849">
        <v>218.67</v>
      </c>
      <c r="J311" s="849">
        <v>4</v>
      </c>
      <c r="K311" s="849">
        <v>874.68</v>
      </c>
      <c r="L311" s="849">
        <v>1</v>
      </c>
      <c r="M311" s="849">
        <v>218.67</v>
      </c>
      <c r="N311" s="849">
        <v>2</v>
      </c>
      <c r="O311" s="849">
        <v>437.34</v>
      </c>
      <c r="P311" s="837">
        <v>0.5</v>
      </c>
      <c r="Q311" s="850">
        <v>218.67</v>
      </c>
    </row>
    <row r="312" spans="1:17" ht="14.4" customHeight="1" x14ac:dyDescent="0.3">
      <c r="A312" s="831" t="s">
        <v>577</v>
      </c>
      <c r="B312" s="832" t="s">
        <v>4117</v>
      </c>
      <c r="C312" s="832" t="s">
        <v>4399</v>
      </c>
      <c r="D312" s="832" t="s">
        <v>4667</v>
      </c>
      <c r="E312" s="832" t="s">
        <v>4668</v>
      </c>
      <c r="F312" s="849">
        <v>4</v>
      </c>
      <c r="G312" s="849">
        <v>959.24</v>
      </c>
      <c r="H312" s="849">
        <v>2</v>
      </c>
      <c r="I312" s="849">
        <v>239.81</v>
      </c>
      <c r="J312" s="849">
        <v>2</v>
      </c>
      <c r="K312" s="849">
        <v>479.62</v>
      </c>
      <c r="L312" s="849">
        <v>1</v>
      </c>
      <c r="M312" s="849">
        <v>239.81</v>
      </c>
      <c r="N312" s="849">
        <v>3</v>
      </c>
      <c r="O312" s="849">
        <v>719.43000000000006</v>
      </c>
      <c r="P312" s="837">
        <v>1.5000000000000002</v>
      </c>
      <c r="Q312" s="850">
        <v>239.81000000000003</v>
      </c>
    </row>
    <row r="313" spans="1:17" ht="14.4" customHeight="1" x14ac:dyDescent="0.3">
      <c r="A313" s="831" t="s">
        <v>577</v>
      </c>
      <c r="B313" s="832" t="s">
        <v>4117</v>
      </c>
      <c r="C313" s="832" t="s">
        <v>4399</v>
      </c>
      <c r="D313" s="832" t="s">
        <v>4669</v>
      </c>
      <c r="E313" s="832" t="s">
        <v>4670</v>
      </c>
      <c r="F313" s="849">
        <v>1</v>
      </c>
      <c r="G313" s="849">
        <v>1764.93</v>
      </c>
      <c r="H313" s="849">
        <v>0.14285714285714285</v>
      </c>
      <c r="I313" s="849">
        <v>1764.93</v>
      </c>
      <c r="J313" s="849">
        <v>7</v>
      </c>
      <c r="K313" s="849">
        <v>12354.51</v>
      </c>
      <c r="L313" s="849">
        <v>1</v>
      </c>
      <c r="M313" s="849">
        <v>1764.93</v>
      </c>
      <c r="N313" s="849">
        <v>12</v>
      </c>
      <c r="O313" s="849">
        <v>21179.16</v>
      </c>
      <c r="P313" s="837">
        <v>1.7142857142857142</v>
      </c>
      <c r="Q313" s="850">
        <v>1764.93</v>
      </c>
    </row>
    <row r="314" spans="1:17" ht="14.4" customHeight="1" x14ac:dyDescent="0.3">
      <c r="A314" s="831" t="s">
        <v>577</v>
      </c>
      <c r="B314" s="832" t="s">
        <v>4117</v>
      </c>
      <c r="C314" s="832" t="s">
        <v>4399</v>
      </c>
      <c r="D314" s="832" t="s">
        <v>4671</v>
      </c>
      <c r="E314" s="832" t="s">
        <v>4670</v>
      </c>
      <c r="F314" s="849">
        <v>27</v>
      </c>
      <c r="G314" s="849">
        <v>48153.96</v>
      </c>
      <c r="H314" s="849">
        <v>1.6875</v>
      </c>
      <c r="I314" s="849">
        <v>1783.48</v>
      </c>
      <c r="J314" s="849">
        <v>16</v>
      </c>
      <c r="K314" s="849">
        <v>28535.68</v>
      </c>
      <c r="L314" s="849">
        <v>1</v>
      </c>
      <c r="M314" s="849">
        <v>1783.48</v>
      </c>
      <c r="N314" s="849">
        <v>24</v>
      </c>
      <c r="O314" s="849">
        <v>42803.519999999997</v>
      </c>
      <c r="P314" s="837">
        <v>1.4999999999999998</v>
      </c>
      <c r="Q314" s="850">
        <v>1783.4799999999998</v>
      </c>
    </row>
    <row r="315" spans="1:17" ht="14.4" customHeight="1" x14ac:dyDescent="0.3">
      <c r="A315" s="831" t="s">
        <v>577</v>
      </c>
      <c r="B315" s="832" t="s">
        <v>4117</v>
      </c>
      <c r="C315" s="832" t="s">
        <v>4399</v>
      </c>
      <c r="D315" s="832" t="s">
        <v>4672</v>
      </c>
      <c r="E315" s="832" t="s">
        <v>4668</v>
      </c>
      <c r="F315" s="849">
        <v>1</v>
      </c>
      <c r="G315" s="849">
        <v>239.4</v>
      </c>
      <c r="H315" s="849">
        <v>0.25</v>
      </c>
      <c r="I315" s="849">
        <v>239.4</v>
      </c>
      <c r="J315" s="849">
        <v>4</v>
      </c>
      <c r="K315" s="849">
        <v>957.6</v>
      </c>
      <c r="L315" s="849">
        <v>1</v>
      </c>
      <c r="M315" s="849">
        <v>239.4</v>
      </c>
      <c r="N315" s="849">
        <v>5</v>
      </c>
      <c r="O315" s="849">
        <v>1197</v>
      </c>
      <c r="P315" s="837">
        <v>1.25</v>
      </c>
      <c r="Q315" s="850">
        <v>239.4</v>
      </c>
    </row>
    <row r="316" spans="1:17" ht="14.4" customHeight="1" x14ac:dyDescent="0.3">
      <c r="A316" s="831" t="s">
        <v>577</v>
      </c>
      <c r="B316" s="832" t="s">
        <v>4117</v>
      </c>
      <c r="C316" s="832" t="s">
        <v>4399</v>
      </c>
      <c r="D316" s="832" t="s">
        <v>4673</v>
      </c>
      <c r="E316" s="832" t="s">
        <v>4510</v>
      </c>
      <c r="F316" s="849">
        <v>4</v>
      </c>
      <c r="G316" s="849">
        <v>1305.8</v>
      </c>
      <c r="H316" s="849"/>
      <c r="I316" s="849">
        <v>326.45</v>
      </c>
      <c r="J316" s="849"/>
      <c r="K316" s="849"/>
      <c r="L316" s="849"/>
      <c r="M316" s="849"/>
      <c r="N316" s="849">
        <v>3</v>
      </c>
      <c r="O316" s="849">
        <v>979.34999999999991</v>
      </c>
      <c r="P316" s="837"/>
      <c r="Q316" s="850">
        <v>326.45</v>
      </c>
    </row>
    <row r="317" spans="1:17" ht="14.4" customHeight="1" x14ac:dyDescent="0.3">
      <c r="A317" s="831" t="s">
        <v>577</v>
      </c>
      <c r="B317" s="832" t="s">
        <v>4117</v>
      </c>
      <c r="C317" s="832" t="s">
        <v>4399</v>
      </c>
      <c r="D317" s="832" t="s">
        <v>4674</v>
      </c>
      <c r="E317" s="832" t="s">
        <v>4675</v>
      </c>
      <c r="F317" s="849"/>
      <c r="G317" s="849"/>
      <c r="H317" s="849"/>
      <c r="I317" s="849"/>
      <c r="J317" s="849">
        <v>1</v>
      </c>
      <c r="K317" s="849">
        <v>11338</v>
      </c>
      <c r="L317" s="849">
        <v>1</v>
      </c>
      <c r="M317" s="849">
        <v>11338</v>
      </c>
      <c r="N317" s="849"/>
      <c r="O317" s="849"/>
      <c r="P317" s="837"/>
      <c r="Q317" s="850"/>
    </row>
    <row r="318" spans="1:17" ht="14.4" customHeight="1" x14ac:dyDescent="0.3">
      <c r="A318" s="831" t="s">
        <v>577</v>
      </c>
      <c r="B318" s="832" t="s">
        <v>4117</v>
      </c>
      <c r="C318" s="832" t="s">
        <v>4399</v>
      </c>
      <c r="D318" s="832" t="s">
        <v>4676</v>
      </c>
      <c r="E318" s="832" t="s">
        <v>4677</v>
      </c>
      <c r="F318" s="849">
        <v>1</v>
      </c>
      <c r="G318" s="849">
        <v>4608</v>
      </c>
      <c r="H318" s="849">
        <v>1</v>
      </c>
      <c r="I318" s="849">
        <v>4608</v>
      </c>
      <c r="J318" s="849">
        <v>1</v>
      </c>
      <c r="K318" s="849">
        <v>4608</v>
      </c>
      <c r="L318" s="849">
        <v>1</v>
      </c>
      <c r="M318" s="849">
        <v>4608</v>
      </c>
      <c r="N318" s="849"/>
      <c r="O318" s="849"/>
      <c r="P318" s="837"/>
      <c r="Q318" s="850"/>
    </row>
    <row r="319" spans="1:17" ht="14.4" customHeight="1" x14ac:dyDescent="0.3">
      <c r="A319" s="831" t="s">
        <v>577</v>
      </c>
      <c r="B319" s="832" t="s">
        <v>4117</v>
      </c>
      <c r="C319" s="832" t="s">
        <v>4399</v>
      </c>
      <c r="D319" s="832" t="s">
        <v>4678</v>
      </c>
      <c r="E319" s="832" t="s">
        <v>4679</v>
      </c>
      <c r="F319" s="849"/>
      <c r="G319" s="849"/>
      <c r="H319" s="849"/>
      <c r="I319" s="849"/>
      <c r="J319" s="849">
        <v>1</v>
      </c>
      <c r="K319" s="849">
        <v>2707</v>
      </c>
      <c r="L319" s="849">
        <v>1</v>
      </c>
      <c r="M319" s="849">
        <v>2707</v>
      </c>
      <c r="N319" s="849"/>
      <c r="O319" s="849"/>
      <c r="P319" s="837"/>
      <c r="Q319" s="850"/>
    </row>
    <row r="320" spans="1:17" ht="14.4" customHeight="1" x14ac:dyDescent="0.3">
      <c r="A320" s="831" t="s">
        <v>577</v>
      </c>
      <c r="B320" s="832" t="s">
        <v>4117</v>
      </c>
      <c r="C320" s="832" t="s">
        <v>4399</v>
      </c>
      <c r="D320" s="832" t="s">
        <v>4680</v>
      </c>
      <c r="E320" s="832" t="s">
        <v>4526</v>
      </c>
      <c r="F320" s="849">
        <v>3</v>
      </c>
      <c r="G320" s="849">
        <v>4159.9500000000007</v>
      </c>
      <c r="H320" s="849">
        <v>3.0000000000000004</v>
      </c>
      <c r="I320" s="849">
        <v>1386.6500000000003</v>
      </c>
      <c r="J320" s="849">
        <v>1</v>
      </c>
      <c r="K320" s="849">
        <v>1386.65</v>
      </c>
      <c r="L320" s="849">
        <v>1</v>
      </c>
      <c r="M320" s="849">
        <v>1386.65</v>
      </c>
      <c r="N320" s="849"/>
      <c r="O320" s="849"/>
      <c r="P320" s="837"/>
      <c r="Q320" s="850"/>
    </row>
    <row r="321" spans="1:17" ht="14.4" customHeight="1" x14ac:dyDescent="0.3">
      <c r="A321" s="831" t="s">
        <v>577</v>
      </c>
      <c r="B321" s="832" t="s">
        <v>4117</v>
      </c>
      <c r="C321" s="832" t="s">
        <v>4399</v>
      </c>
      <c r="D321" s="832" t="s">
        <v>4681</v>
      </c>
      <c r="E321" s="832" t="s">
        <v>4682</v>
      </c>
      <c r="F321" s="849">
        <v>3</v>
      </c>
      <c r="G321" s="849">
        <v>27419.07</v>
      </c>
      <c r="H321" s="849">
        <v>3</v>
      </c>
      <c r="I321" s="849">
        <v>9139.69</v>
      </c>
      <c r="J321" s="849">
        <v>1</v>
      </c>
      <c r="K321" s="849">
        <v>9139.69</v>
      </c>
      <c r="L321" s="849">
        <v>1</v>
      </c>
      <c r="M321" s="849">
        <v>9139.69</v>
      </c>
      <c r="N321" s="849">
        <v>1</v>
      </c>
      <c r="O321" s="849">
        <v>9139.69</v>
      </c>
      <c r="P321" s="837">
        <v>1</v>
      </c>
      <c r="Q321" s="850">
        <v>9139.69</v>
      </c>
    </row>
    <row r="322" spans="1:17" ht="14.4" customHeight="1" x14ac:dyDescent="0.3">
      <c r="A322" s="831" t="s">
        <v>577</v>
      </c>
      <c r="B322" s="832" t="s">
        <v>4117</v>
      </c>
      <c r="C322" s="832" t="s">
        <v>4399</v>
      </c>
      <c r="D322" s="832" t="s">
        <v>4683</v>
      </c>
      <c r="E322" s="832" t="s">
        <v>4684</v>
      </c>
      <c r="F322" s="849">
        <v>14</v>
      </c>
      <c r="G322" s="849">
        <v>29816.22</v>
      </c>
      <c r="H322" s="849">
        <v>2.3333333333333335</v>
      </c>
      <c r="I322" s="849">
        <v>2129.73</v>
      </c>
      <c r="J322" s="849">
        <v>6</v>
      </c>
      <c r="K322" s="849">
        <v>12778.38</v>
      </c>
      <c r="L322" s="849">
        <v>1</v>
      </c>
      <c r="M322" s="849">
        <v>2129.73</v>
      </c>
      <c r="N322" s="849">
        <v>2</v>
      </c>
      <c r="O322" s="849">
        <v>4259.46</v>
      </c>
      <c r="P322" s="837">
        <v>0.33333333333333337</v>
      </c>
      <c r="Q322" s="850">
        <v>2129.73</v>
      </c>
    </row>
    <row r="323" spans="1:17" ht="14.4" customHeight="1" x14ac:dyDescent="0.3">
      <c r="A323" s="831" t="s">
        <v>577</v>
      </c>
      <c r="B323" s="832" t="s">
        <v>4117</v>
      </c>
      <c r="C323" s="832" t="s">
        <v>4399</v>
      </c>
      <c r="D323" s="832" t="s">
        <v>4685</v>
      </c>
      <c r="E323" s="832" t="s">
        <v>4684</v>
      </c>
      <c r="F323" s="849"/>
      <c r="G323" s="849"/>
      <c r="H323" s="849"/>
      <c r="I323" s="849"/>
      <c r="J323" s="849"/>
      <c r="K323" s="849"/>
      <c r="L323" s="849"/>
      <c r="M323" s="849"/>
      <c r="N323" s="849">
        <v>1</v>
      </c>
      <c r="O323" s="849">
        <v>2342.1799999999998</v>
      </c>
      <c r="P323" s="837"/>
      <c r="Q323" s="850">
        <v>2342.1799999999998</v>
      </c>
    </row>
    <row r="324" spans="1:17" ht="14.4" customHeight="1" x14ac:dyDescent="0.3">
      <c r="A324" s="831" t="s">
        <v>577</v>
      </c>
      <c r="B324" s="832" t="s">
        <v>4117</v>
      </c>
      <c r="C324" s="832" t="s">
        <v>4399</v>
      </c>
      <c r="D324" s="832" t="s">
        <v>4686</v>
      </c>
      <c r="E324" s="832" t="s">
        <v>4687</v>
      </c>
      <c r="F324" s="849"/>
      <c r="G324" s="849"/>
      <c r="H324" s="849"/>
      <c r="I324" s="849"/>
      <c r="J324" s="849">
        <v>1</v>
      </c>
      <c r="K324" s="849">
        <v>6187.2</v>
      </c>
      <c r="L324" s="849">
        <v>1</v>
      </c>
      <c r="M324" s="849">
        <v>6187.2</v>
      </c>
      <c r="N324" s="849"/>
      <c r="O324" s="849"/>
      <c r="P324" s="837"/>
      <c r="Q324" s="850"/>
    </row>
    <row r="325" spans="1:17" ht="14.4" customHeight="1" x14ac:dyDescent="0.3">
      <c r="A325" s="831" t="s">
        <v>577</v>
      </c>
      <c r="B325" s="832" t="s">
        <v>4117</v>
      </c>
      <c r="C325" s="832" t="s">
        <v>4399</v>
      </c>
      <c r="D325" s="832" t="s">
        <v>4688</v>
      </c>
      <c r="E325" s="832" t="s">
        <v>4687</v>
      </c>
      <c r="F325" s="849">
        <v>3</v>
      </c>
      <c r="G325" s="849">
        <v>18561.599999999999</v>
      </c>
      <c r="H325" s="849"/>
      <c r="I325" s="849">
        <v>6187.2</v>
      </c>
      <c r="J325" s="849"/>
      <c r="K325" s="849"/>
      <c r="L325" s="849"/>
      <c r="M325" s="849"/>
      <c r="N325" s="849"/>
      <c r="O325" s="849"/>
      <c r="P325" s="837"/>
      <c r="Q325" s="850"/>
    </row>
    <row r="326" spans="1:17" ht="14.4" customHeight="1" x14ac:dyDescent="0.3">
      <c r="A326" s="831" t="s">
        <v>577</v>
      </c>
      <c r="B326" s="832" t="s">
        <v>4117</v>
      </c>
      <c r="C326" s="832" t="s">
        <v>4399</v>
      </c>
      <c r="D326" s="832" t="s">
        <v>4689</v>
      </c>
      <c r="E326" s="832" t="s">
        <v>4687</v>
      </c>
      <c r="F326" s="849">
        <v>2</v>
      </c>
      <c r="G326" s="849">
        <v>12903.6</v>
      </c>
      <c r="H326" s="849">
        <v>1</v>
      </c>
      <c r="I326" s="849">
        <v>6451.8</v>
      </c>
      <c r="J326" s="849">
        <v>2</v>
      </c>
      <c r="K326" s="849">
        <v>12903.6</v>
      </c>
      <c r="L326" s="849">
        <v>1</v>
      </c>
      <c r="M326" s="849">
        <v>6451.8</v>
      </c>
      <c r="N326" s="849"/>
      <c r="O326" s="849"/>
      <c r="P326" s="837"/>
      <c r="Q326" s="850"/>
    </row>
    <row r="327" spans="1:17" ht="14.4" customHeight="1" x14ac:dyDescent="0.3">
      <c r="A327" s="831" t="s">
        <v>577</v>
      </c>
      <c r="B327" s="832" t="s">
        <v>4117</v>
      </c>
      <c r="C327" s="832" t="s">
        <v>4399</v>
      </c>
      <c r="D327" s="832" t="s">
        <v>4690</v>
      </c>
      <c r="E327" s="832" t="s">
        <v>4691</v>
      </c>
      <c r="F327" s="849">
        <v>3</v>
      </c>
      <c r="G327" s="849">
        <v>1770.6</v>
      </c>
      <c r="H327" s="849">
        <v>0.33333333333333337</v>
      </c>
      <c r="I327" s="849">
        <v>590.19999999999993</v>
      </c>
      <c r="J327" s="849">
        <v>9</v>
      </c>
      <c r="K327" s="849">
        <v>5311.7999999999993</v>
      </c>
      <c r="L327" s="849">
        <v>1</v>
      </c>
      <c r="M327" s="849">
        <v>590.19999999999993</v>
      </c>
      <c r="N327" s="849"/>
      <c r="O327" s="849"/>
      <c r="P327" s="837"/>
      <c r="Q327" s="850"/>
    </row>
    <row r="328" spans="1:17" ht="14.4" customHeight="1" x14ac:dyDescent="0.3">
      <c r="A328" s="831" t="s">
        <v>577</v>
      </c>
      <c r="B328" s="832" t="s">
        <v>4117</v>
      </c>
      <c r="C328" s="832" t="s">
        <v>4399</v>
      </c>
      <c r="D328" s="832" t="s">
        <v>4692</v>
      </c>
      <c r="E328" s="832" t="s">
        <v>4693</v>
      </c>
      <c r="F328" s="849">
        <v>19</v>
      </c>
      <c r="G328" s="849">
        <v>11213.8</v>
      </c>
      <c r="H328" s="849">
        <v>1.7272727272727273</v>
      </c>
      <c r="I328" s="849">
        <v>590.19999999999993</v>
      </c>
      <c r="J328" s="849">
        <v>11</v>
      </c>
      <c r="K328" s="849">
        <v>6492.2</v>
      </c>
      <c r="L328" s="849">
        <v>1</v>
      </c>
      <c r="M328" s="849">
        <v>590.19999999999993</v>
      </c>
      <c r="N328" s="849"/>
      <c r="O328" s="849"/>
      <c r="P328" s="837"/>
      <c r="Q328" s="850"/>
    </row>
    <row r="329" spans="1:17" ht="14.4" customHeight="1" x14ac:dyDescent="0.3">
      <c r="A329" s="831" t="s">
        <v>577</v>
      </c>
      <c r="B329" s="832" t="s">
        <v>4117</v>
      </c>
      <c r="C329" s="832" t="s">
        <v>4399</v>
      </c>
      <c r="D329" s="832" t="s">
        <v>4694</v>
      </c>
      <c r="E329" s="832" t="s">
        <v>4695</v>
      </c>
      <c r="F329" s="849">
        <v>1</v>
      </c>
      <c r="G329" s="849">
        <v>18395</v>
      </c>
      <c r="H329" s="849">
        <v>1</v>
      </c>
      <c r="I329" s="849">
        <v>18395</v>
      </c>
      <c r="J329" s="849">
        <v>1</v>
      </c>
      <c r="K329" s="849">
        <v>18395</v>
      </c>
      <c r="L329" s="849">
        <v>1</v>
      </c>
      <c r="M329" s="849">
        <v>18395</v>
      </c>
      <c r="N329" s="849">
        <v>3</v>
      </c>
      <c r="O329" s="849">
        <v>55185</v>
      </c>
      <c r="P329" s="837">
        <v>3</v>
      </c>
      <c r="Q329" s="850">
        <v>18395</v>
      </c>
    </row>
    <row r="330" spans="1:17" ht="14.4" customHeight="1" x14ac:dyDescent="0.3">
      <c r="A330" s="831" t="s">
        <v>577</v>
      </c>
      <c r="B330" s="832" t="s">
        <v>4117</v>
      </c>
      <c r="C330" s="832" t="s">
        <v>4399</v>
      </c>
      <c r="D330" s="832" t="s">
        <v>4696</v>
      </c>
      <c r="E330" s="832" t="s">
        <v>4697</v>
      </c>
      <c r="F330" s="849">
        <v>7</v>
      </c>
      <c r="G330" s="849">
        <v>27720</v>
      </c>
      <c r="H330" s="849">
        <v>1.1666666666666667</v>
      </c>
      <c r="I330" s="849">
        <v>3960</v>
      </c>
      <c r="J330" s="849">
        <v>6</v>
      </c>
      <c r="K330" s="849">
        <v>23760</v>
      </c>
      <c r="L330" s="849">
        <v>1</v>
      </c>
      <c r="M330" s="849">
        <v>3960</v>
      </c>
      <c r="N330" s="849">
        <v>10</v>
      </c>
      <c r="O330" s="849">
        <v>39600</v>
      </c>
      <c r="P330" s="837">
        <v>1.6666666666666667</v>
      </c>
      <c r="Q330" s="850">
        <v>3960</v>
      </c>
    </row>
    <row r="331" spans="1:17" ht="14.4" customHeight="1" x14ac:dyDescent="0.3">
      <c r="A331" s="831" t="s">
        <v>577</v>
      </c>
      <c r="B331" s="832" t="s">
        <v>4117</v>
      </c>
      <c r="C331" s="832" t="s">
        <v>4399</v>
      </c>
      <c r="D331" s="832" t="s">
        <v>4698</v>
      </c>
      <c r="E331" s="832" t="s">
        <v>4697</v>
      </c>
      <c r="F331" s="849">
        <v>2</v>
      </c>
      <c r="G331" s="849">
        <v>10800</v>
      </c>
      <c r="H331" s="849">
        <v>0.5</v>
      </c>
      <c r="I331" s="849">
        <v>5400</v>
      </c>
      <c r="J331" s="849">
        <v>4</v>
      </c>
      <c r="K331" s="849">
        <v>21600</v>
      </c>
      <c r="L331" s="849">
        <v>1</v>
      </c>
      <c r="M331" s="849">
        <v>5400</v>
      </c>
      <c r="N331" s="849">
        <v>4</v>
      </c>
      <c r="O331" s="849">
        <v>21600</v>
      </c>
      <c r="P331" s="837">
        <v>1</v>
      </c>
      <c r="Q331" s="850">
        <v>5400</v>
      </c>
    </row>
    <row r="332" spans="1:17" ht="14.4" customHeight="1" x14ac:dyDescent="0.3">
      <c r="A332" s="831" t="s">
        <v>577</v>
      </c>
      <c r="B332" s="832" t="s">
        <v>4117</v>
      </c>
      <c r="C332" s="832" t="s">
        <v>4399</v>
      </c>
      <c r="D332" s="832" t="s">
        <v>4699</v>
      </c>
      <c r="E332" s="832" t="s">
        <v>4700</v>
      </c>
      <c r="F332" s="849">
        <v>87</v>
      </c>
      <c r="G332" s="849">
        <v>47876.1</v>
      </c>
      <c r="H332" s="849">
        <v>0.91578947368421049</v>
      </c>
      <c r="I332" s="849">
        <v>550.29999999999995</v>
      </c>
      <c r="J332" s="849">
        <v>95</v>
      </c>
      <c r="K332" s="849">
        <v>52278.5</v>
      </c>
      <c r="L332" s="849">
        <v>1</v>
      </c>
      <c r="M332" s="849">
        <v>550.29999999999995</v>
      </c>
      <c r="N332" s="849">
        <v>106</v>
      </c>
      <c r="O332" s="849">
        <v>58331.799999999996</v>
      </c>
      <c r="P332" s="837">
        <v>1.1157894736842104</v>
      </c>
      <c r="Q332" s="850">
        <v>550.29999999999995</v>
      </c>
    </row>
    <row r="333" spans="1:17" ht="14.4" customHeight="1" x14ac:dyDescent="0.3">
      <c r="A333" s="831" t="s">
        <v>577</v>
      </c>
      <c r="B333" s="832" t="s">
        <v>4117</v>
      </c>
      <c r="C333" s="832" t="s">
        <v>4399</v>
      </c>
      <c r="D333" s="832" t="s">
        <v>4701</v>
      </c>
      <c r="E333" s="832" t="s">
        <v>4702</v>
      </c>
      <c r="F333" s="849">
        <v>12</v>
      </c>
      <c r="G333" s="849">
        <v>7248</v>
      </c>
      <c r="H333" s="849">
        <v>2.4</v>
      </c>
      <c r="I333" s="849">
        <v>604</v>
      </c>
      <c r="J333" s="849">
        <v>5</v>
      </c>
      <c r="K333" s="849">
        <v>3020</v>
      </c>
      <c r="L333" s="849">
        <v>1</v>
      </c>
      <c r="M333" s="849">
        <v>604</v>
      </c>
      <c r="N333" s="849">
        <v>6</v>
      </c>
      <c r="O333" s="849">
        <v>3624</v>
      </c>
      <c r="P333" s="837">
        <v>1.2</v>
      </c>
      <c r="Q333" s="850">
        <v>604</v>
      </c>
    </row>
    <row r="334" spans="1:17" ht="14.4" customHeight="1" x14ac:dyDescent="0.3">
      <c r="A334" s="831" t="s">
        <v>577</v>
      </c>
      <c r="B334" s="832" t="s">
        <v>4117</v>
      </c>
      <c r="C334" s="832" t="s">
        <v>4399</v>
      </c>
      <c r="D334" s="832" t="s">
        <v>4703</v>
      </c>
      <c r="E334" s="832" t="s">
        <v>4704</v>
      </c>
      <c r="F334" s="849">
        <v>1</v>
      </c>
      <c r="G334" s="849">
        <v>7835</v>
      </c>
      <c r="H334" s="849"/>
      <c r="I334" s="849">
        <v>7835</v>
      </c>
      <c r="J334" s="849"/>
      <c r="K334" s="849"/>
      <c r="L334" s="849"/>
      <c r="M334" s="849"/>
      <c r="N334" s="849"/>
      <c r="O334" s="849"/>
      <c r="P334" s="837"/>
      <c r="Q334" s="850"/>
    </row>
    <row r="335" spans="1:17" ht="14.4" customHeight="1" x14ac:dyDescent="0.3">
      <c r="A335" s="831" t="s">
        <v>577</v>
      </c>
      <c r="B335" s="832" t="s">
        <v>4117</v>
      </c>
      <c r="C335" s="832" t="s">
        <v>4399</v>
      </c>
      <c r="D335" s="832" t="s">
        <v>4705</v>
      </c>
      <c r="E335" s="832" t="s">
        <v>4706</v>
      </c>
      <c r="F335" s="849">
        <v>8</v>
      </c>
      <c r="G335" s="849">
        <v>4656</v>
      </c>
      <c r="H335" s="849">
        <v>4</v>
      </c>
      <c r="I335" s="849">
        <v>582</v>
      </c>
      <c r="J335" s="849">
        <v>2</v>
      </c>
      <c r="K335" s="849">
        <v>1164</v>
      </c>
      <c r="L335" s="849">
        <v>1</v>
      </c>
      <c r="M335" s="849">
        <v>582</v>
      </c>
      <c r="N335" s="849">
        <v>1</v>
      </c>
      <c r="O335" s="849">
        <v>582</v>
      </c>
      <c r="P335" s="837">
        <v>0.5</v>
      </c>
      <c r="Q335" s="850">
        <v>582</v>
      </c>
    </row>
    <row r="336" spans="1:17" ht="14.4" customHeight="1" x14ac:dyDescent="0.3">
      <c r="A336" s="831" t="s">
        <v>577</v>
      </c>
      <c r="B336" s="832" t="s">
        <v>4117</v>
      </c>
      <c r="C336" s="832" t="s">
        <v>4399</v>
      </c>
      <c r="D336" s="832" t="s">
        <v>4707</v>
      </c>
      <c r="E336" s="832" t="s">
        <v>4706</v>
      </c>
      <c r="F336" s="849">
        <v>1</v>
      </c>
      <c r="G336" s="849">
        <v>633.29999999999995</v>
      </c>
      <c r="H336" s="849">
        <v>0.5</v>
      </c>
      <c r="I336" s="849">
        <v>633.29999999999995</v>
      </c>
      <c r="J336" s="849">
        <v>2</v>
      </c>
      <c r="K336" s="849">
        <v>1266.5999999999999</v>
      </c>
      <c r="L336" s="849">
        <v>1</v>
      </c>
      <c r="M336" s="849">
        <v>633.29999999999995</v>
      </c>
      <c r="N336" s="849">
        <v>2</v>
      </c>
      <c r="O336" s="849">
        <v>1266.5999999999999</v>
      </c>
      <c r="P336" s="837">
        <v>1</v>
      </c>
      <c r="Q336" s="850">
        <v>633.29999999999995</v>
      </c>
    </row>
    <row r="337" spans="1:17" ht="14.4" customHeight="1" x14ac:dyDescent="0.3">
      <c r="A337" s="831" t="s">
        <v>577</v>
      </c>
      <c r="B337" s="832" t="s">
        <v>4117</v>
      </c>
      <c r="C337" s="832" t="s">
        <v>4399</v>
      </c>
      <c r="D337" s="832" t="s">
        <v>4708</v>
      </c>
      <c r="E337" s="832" t="s">
        <v>4706</v>
      </c>
      <c r="F337" s="849">
        <v>3</v>
      </c>
      <c r="G337" s="849">
        <v>2053.8000000000002</v>
      </c>
      <c r="H337" s="849"/>
      <c r="I337" s="849">
        <v>684.6</v>
      </c>
      <c r="J337" s="849"/>
      <c r="K337" s="849"/>
      <c r="L337" s="849"/>
      <c r="M337" s="849"/>
      <c r="N337" s="849"/>
      <c r="O337" s="849"/>
      <c r="P337" s="837"/>
      <c r="Q337" s="850"/>
    </row>
    <row r="338" spans="1:17" ht="14.4" customHeight="1" x14ac:dyDescent="0.3">
      <c r="A338" s="831" t="s">
        <v>577</v>
      </c>
      <c r="B338" s="832" t="s">
        <v>4117</v>
      </c>
      <c r="C338" s="832" t="s">
        <v>4399</v>
      </c>
      <c r="D338" s="832" t="s">
        <v>4709</v>
      </c>
      <c r="E338" s="832" t="s">
        <v>4710</v>
      </c>
      <c r="F338" s="849">
        <v>2</v>
      </c>
      <c r="G338" s="849">
        <v>17147.68</v>
      </c>
      <c r="H338" s="849">
        <v>2</v>
      </c>
      <c r="I338" s="849">
        <v>8573.84</v>
      </c>
      <c r="J338" s="849">
        <v>1</v>
      </c>
      <c r="K338" s="849">
        <v>8573.84</v>
      </c>
      <c r="L338" s="849">
        <v>1</v>
      </c>
      <c r="M338" s="849">
        <v>8573.84</v>
      </c>
      <c r="N338" s="849"/>
      <c r="O338" s="849"/>
      <c r="P338" s="837"/>
      <c r="Q338" s="850"/>
    </row>
    <row r="339" spans="1:17" ht="14.4" customHeight="1" x14ac:dyDescent="0.3">
      <c r="A339" s="831" t="s">
        <v>577</v>
      </c>
      <c r="B339" s="832" t="s">
        <v>4117</v>
      </c>
      <c r="C339" s="832" t="s">
        <v>4399</v>
      </c>
      <c r="D339" s="832" t="s">
        <v>4711</v>
      </c>
      <c r="E339" s="832" t="s">
        <v>4712</v>
      </c>
      <c r="F339" s="849"/>
      <c r="G339" s="849"/>
      <c r="H339" s="849"/>
      <c r="I339" s="849"/>
      <c r="J339" s="849">
        <v>1</v>
      </c>
      <c r="K339" s="849">
        <v>8115.76</v>
      </c>
      <c r="L339" s="849">
        <v>1</v>
      </c>
      <c r="M339" s="849">
        <v>8115.76</v>
      </c>
      <c r="N339" s="849">
        <v>1</v>
      </c>
      <c r="O339" s="849">
        <v>8115.76</v>
      </c>
      <c r="P339" s="837">
        <v>1</v>
      </c>
      <c r="Q339" s="850">
        <v>8115.76</v>
      </c>
    </row>
    <row r="340" spans="1:17" ht="14.4" customHeight="1" x14ac:dyDescent="0.3">
      <c r="A340" s="831" t="s">
        <v>577</v>
      </c>
      <c r="B340" s="832" t="s">
        <v>4117</v>
      </c>
      <c r="C340" s="832" t="s">
        <v>4399</v>
      </c>
      <c r="D340" s="832" t="s">
        <v>4713</v>
      </c>
      <c r="E340" s="832" t="s">
        <v>4714</v>
      </c>
      <c r="F340" s="849">
        <v>1</v>
      </c>
      <c r="G340" s="849">
        <v>18954.47</v>
      </c>
      <c r="H340" s="849"/>
      <c r="I340" s="849">
        <v>18954.47</v>
      </c>
      <c r="J340" s="849"/>
      <c r="K340" s="849"/>
      <c r="L340" s="849"/>
      <c r="M340" s="849"/>
      <c r="N340" s="849"/>
      <c r="O340" s="849"/>
      <c r="P340" s="837"/>
      <c r="Q340" s="850"/>
    </row>
    <row r="341" spans="1:17" ht="14.4" customHeight="1" x14ac:dyDescent="0.3">
      <c r="A341" s="831" t="s">
        <v>577</v>
      </c>
      <c r="B341" s="832" t="s">
        <v>4117</v>
      </c>
      <c r="C341" s="832" t="s">
        <v>4399</v>
      </c>
      <c r="D341" s="832" t="s">
        <v>4715</v>
      </c>
      <c r="E341" s="832" t="s">
        <v>4716</v>
      </c>
      <c r="F341" s="849"/>
      <c r="G341" s="849"/>
      <c r="H341" s="849"/>
      <c r="I341" s="849"/>
      <c r="J341" s="849">
        <v>1</v>
      </c>
      <c r="K341" s="849">
        <v>7045.2</v>
      </c>
      <c r="L341" s="849">
        <v>1</v>
      </c>
      <c r="M341" s="849">
        <v>7045.2</v>
      </c>
      <c r="N341" s="849"/>
      <c r="O341" s="849"/>
      <c r="P341" s="837"/>
      <c r="Q341" s="850"/>
    </row>
    <row r="342" spans="1:17" ht="14.4" customHeight="1" x14ac:dyDescent="0.3">
      <c r="A342" s="831" t="s">
        <v>577</v>
      </c>
      <c r="B342" s="832" t="s">
        <v>4117</v>
      </c>
      <c r="C342" s="832" t="s">
        <v>4399</v>
      </c>
      <c r="D342" s="832" t="s">
        <v>4717</v>
      </c>
      <c r="E342" s="832" t="s">
        <v>4718</v>
      </c>
      <c r="F342" s="849">
        <v>1</v>
      </c>
      <c r="G342" s="849">
        <v>7717</v>
      </c>
      <c r="H342" s="849">
        <v>0.1</v>
      </c>
      <c r="I342" s="849">
        <v>7717</v>
      </c>
      <c r="J342" s="849">
        <v>10</v>
      </c>
      <c r="K342" s="849">
        <v>77170</v>
      </c>
      <c r="L342" s="849">
        <v>1</v>
      </c>
      <c r="M342" s="849">
        <v>7717</v>
      </c>
      <c r="N342" s="849">
        <v>7</v>
      </c>
      <c r="O342" s="849">
        <v>54019</v>
      </c>
      <c r="P342" s="837">
        <v>0.7</v>
      </c>
      <c r="Q342" s="850">
        <v>7717</v>
      </c>
    </row>
    <row r="343" spans="1:17" ht="14.4" customHeight="1" x14ac:dyDescent="0.3">
      <c r="A343" s="831" t="s">
        <v>577</v>
      </c>
      <c r="B343" s="832" t="s">
        <v>4117</v>
      </c>
      <c r="C343" s="832" t="s">
        <v>4399</v>
      </c>
      <c r="D343" s="832" t="s">
        <v>4719</v>
      </c>
      <c r="E343" s="832" t="s">
        <v>4720</v>
      </c>
      <c r="F343" s="849">
        <v>2</v>
      </c>
      <c r="G343" s="849">
        <v>20497.2</v>
      </c>
      <c r="H343" s="849">
        <v>2</v>
      </c>
      <c r="I343" s="849">
        <v>10248.6</v>
      </c>
      <c r="J343" s="849">
        <v>1</v>
      </c>
      <c r="K343" s="849">
        <v>10248.6</v>
      </c>
      <c r="L343" s="849">
        <v>1</v>
      </c>
      <c r="M343" s="849">
        <v>10248.6</v>
      </c>
      <c r="N343" s="849"/>
      <c r="O343" s="849"/>
      <c r="P343" s="837"/>
      <c r="Q343" s="850"/>
    </row>
    <row r="344" spans="1:17" ht="14.4" customHeight="1" x14ac:dyDescent="0.3">
      <c r="A344" s="831" t="s">
        <v>577</v>
      </c>
      <c r="B344" s="832" t="s">
        <v>4117</v>
      </c>
      <c r="C344" s="832" t="s">
        <v>4399</v>
      </c>
      <c r="D344" s="832" t="s">
        <v>4721</v>
      </c>
      <c r="E344" s="832" t="s">
        <v>4722</v>
      </c>
      <c r="F344" s="849">
        <v>1</v>
      </c>
      <c r="G344" s="849">
        <v>6798</v>
      </c>
      <c r="H344" s="849"/>
      <c r="I344" s="849">
        <v>6798</v>
      </c>
      <c r="J344" s="849"/>
      <c r="K344" s="849"/>
      <c r="L344" s="849"/>
      <c r="M344" s="849"/>
      <c r="N344" s="849">
        <v>1</v>
      </c>
      <c r="O344" s="849">
        <v>6798</v>
      </c>
      <c r="P344" s="837"/>
      <c r="Q344" s="850">
        <v>6798</v>
      </c>
    </row>
    <row r="345" spans="1:17" ht="14.4" customHeight="1" x14ac:dyDescent="0.3">
      <c r="A345" s="831" t="s">
        <v>577</v>
      </c>
      <c r="B345" s="832" t="s">
        <v>4117</v>
      </c>
      <c r="C345" s="832" t="s">
        <v>4399</v>
      </c>
      <c r="D345" s="832" t="s">
        <v>4723</v>
      </c>
      <c r="E345" s="832" t="s">
        <v>4724</v>
      </c>
      <c r="F345" s="849">
        <v>2</v>
      </c>
      <c r="G345" s="849">
        <v>5316</v>
      </c>
      <c r="H345" s="849"/>
      <c r="I345" s="849">
        <v>2658</v>
      </c>
      <c r="J345" s="849"/>
      <c r="K345" s="849"/>
      <c r="L345" s="849"/>
      <c r="M345" s="849"/>
      <c r="N345" s="849"/>
      <c r="O345" s="849"/>
      <c r="P345" s="837"/>
      <c r="Q345" s="850"/>
    </row>
    <row r="346" spans="1:17" ht="14.4" customHeight="1" x14ac:dyDescent="0.3">
      <c r="A346" s="831" t="s">
        <v>577</v>
      </c>
      <c r="B346" s="832" t="s">
        <v>4117</v>
      </c>
      <c r="C346" s="832" t="s">
        <v>4399</v>
      </c>
      <c r="D346" s="832" t="s">
        <v>4725</v>
      </c>
      <c r="E346" s="832" t="s">
        <v>4726</v>
      </c>
      <c r="F346" s="849">
        <v>2</v>
      </c>
      <c r="G346" s="849">
        <v>20473.36</v>
      </c>
      <c r="H346" s="849">
        <v>0.5</v>
      </c>
      <c r="I346" s="849">
        <v>10236.68</v>
      </c>
      <c r="J346" s="849">
        <v>4</v>
      </c>
      <c r="K346" s="849">
        <v>40946.720000000001</v>
      </c>
      <c r="L346" s="849">
        <v>1</v>
      </c>
      <c r="M346" s="849">
        <v>10236.68</v>
      </c>
      <c r="N346" s="849">
        <v>3</v>
      </c>
      <c r="O346" s="849">
        <v>30710.04</v>
      </c>
      <c r="P346" s="837">
        <v>0.75</v>
      </c>
      <c r="Q346" s="850">
        <v>10236.68</v>
      </c>
    </row>
    <row r="347" spans="1:17" ht="14.4" customHeight="1" x14ac:dyDescent="0.3">
      <c r="A347" s="831" t="s">
        <v>577</v>
      </c>
      <c r="B347" s="832" t="s">
        <v>4117</v>
      </c>
      <c r="C347" s="832" t="s">
        <v>4399</v>
      </c>
      <c r="D347" s="832" t="s">
        <v>4727</v>
      </c>
      <c r="E347" s="832" t="s">
        <v>4728</v>
      </c>
      <c r="F347" s="849"/>
      <c r="G347" s="849"/>
      <c r="H347" s="849"/>
      <c r="I347" s="849"/>
      <c r="J347" s="849"/>
      <c r="K347" s="849"/>
      <c r="L347" s="849"/>
      <c r="M347" s="849"/>
      <c r="N347" s="849">
        <v>2</v>
      </c>
      <c r="O347" s="849">
        <v>21045.64</v>
      </c>
      <c r="P347" s="837"/>
      <c r="Q347" s="850">
        <v>10522.82</v>
      </c>
    </row>
    <row r="348" spans="1:17" ht="14.4" customHeight="1" x14ac:dyDescent="0.3">
      <c r="A348" s="831" t="s">
        <v>577</v>
      </c>
      <c r="B348" s="832" t="s">
        <v>4117</v>
      </c>
      <c r="C348" s="832" t="s">
        <v>4399</v>
      </c>
      <c r="D348" s="832" t="s">
        <v>4729</v>
      </c>
      <c r="E348" s="832" t="s">
        <v>4730</v>
      </c>
      <c r="F348" s="849">
        <v>4</v>
      </c>
      <c r="G348" s="849">
        <v>34767.919999999998</v>
      </c>
      <c r="H348" s="849">
        <v>4</v>
      </c>
      <c r="I348" s="849">
        <v>8691.98</v>
      </c>
      <c r="J348" s="849">
        <v>1</v>
      </c>
      <c r="K348" s="849">
        <v>8691.98</v>
      </c>
      <c r="L348" s="849">
        <v>1</v>
      </c>
      <c r="M348" s="849">
        <v>8691.98</v>
      </c>
      <c r="N348" s="849">
        <v>3</v>
      </c>
      <c r="O348" s="849">
        <v>26075.94</v>
      </c>
      <c r="P348" s="837">
        <v>3</v>
      </c>
      <c r="Q348" s="850">
        <v>8691.98</v>
      </c>
    </row>
    <row r="349" spans="1:17" ht="14.4" customHeight="1" x14ac:dyDescent="0.3">
      <c r="A349" s="831" t="s">
        <v>577</v>
      </c>
      <c r="B349" s="832" t="s">
        <v>4117</v>
      </c>
      <c r="C349" s="832" t="s">
        <v>4399</v>
      </c>
      <c r="D349" s="832" t="s">
        <v>4731</v>
      </c>
      <c r="E349" s="832" t="s">
        <v>4732</v>
      </c>
      <c r="F349" s="849"/>
      <c r="G349" s="849"/>
      <c r="H349" s="849"/>
      <c r="I349" s="849"/>
      <c r="J349" s="849">
        <v>10</v>
      </c>
      <c r="K349" s="849">
        <v>1459</v>
      </c>
      <c r="L349" s="849">
        <v>1</v>
      </c>
      <c r="M349" s="849">
        <v>145.9</v>
      </c>
      <c r="N349" s="849"/>
      <c r="O349" s="849"/>
      <c r="P349" s="837"/>
      <c r="Q349" s="850"/>
    </row>
    <row r="350" spans="1:17" ht="14.4" customHeight="1" x14ac:dyDescent="0.3">
      <c r="A350" s="831" t="s">
        <v>577</v>
      </c>
      <c r="B350" s="832" t="s">
        <v>4117</v>
      </c>
      <c r="C350" s="832" t="s">
        <v>4399</v>
      </c>
      <c r="D350" s="832" t="s">
        <v>4733</v>
      </c>
      <c r="E350" s="832" t="s">
        <v>4734</v>
      </c>
      <c r="F350" s="849">
        <v>11</v>
      </c>
      <c r="G350" s="849">
        <v>7555.9</v>
      </c>
      <c r="H350" s="849">
        <v>1</v>
      </c>
      <c r="I350" s="849">
        <v>686.9</v>
      </c>
      <c r="J350" s="849">
        <v>11</v>
      </c>
      <c r="K350" s="849">
        <v>7555.9</v>
      </c>
      <c r="L350" s="849">
        <v>1</v>
      </c>
      <c r="M350" s="849">
        <v>686.9</v>
      </c>
      <c r="N350" s="849">
        <v>17</v>
      </c>
      <c r="O350" s="849">
        <v>11677.300000000001</v>
      </c>
      <c r="P350" s="837">
        <v>1.5454545454545456</v>
      </c>
      <c r="Q350" s="850">
        <v>686.90000000000009</v>
      </c>
    </row>
    <row r="351" spans="1:17" ht="14.4" customHeight="1" x14ac:dyDescent="0.3">
      <c r="A351" s="831" t="s">
        <v>577</v>
      </c>
      <c r="B351" s="832" t="s">
        <v>4117</v>
      </c>
      <c r="C351" s="832" t="s">
        <v>4399</v>
      </c>
      <c r="D351" s="832" t="s">
        <v>4735</v>
      </c>
      <c r="E351" s="832" t="s">
        <v>4736</v>
      </c>
      <c r="F351" s="849">
        <v>10</v>
      </c>
      <c r="G351" s="849">
        <v>8889.2999999999993</v>
      </c>
      <c r="H351" s="849">
        <v>0.43478260869565216</v>
      </c>
      <c r="I351" s="849">
        <v>888.93</v>
      </c>
      <c r="J351" s="849">
        <v>23</v>
      </c>
      <c r="K351" s="849">
        <v>20445.39</v>
      </c>
      <c r="L351" s="849">
        <v>1</v>
      </c>
      <c r="M351" s="849">
        <v>888.93</v>
      </c>
      <c r="N351" s="849">
        <v>46</v>
      </c>
      <c r="O351" s="849">
        <v>40890.78</v>
      </c>
      <c r="P351" s="837">
        <v>2</v>
      </c>
      <c r="Q351" s="850">
        <v>888.93</v>
      </c>
    </row>
    <row r="352" spans="1:17" ht="14.4" customHeight="1" x14ac:dyDescent="0.3">
      <c r="A352" s="831" t="s">
        <v>577</v>
      </c>
      <c r="B352" s="832" t="s">
        <v>4117</v>
      </c>
      <c r="C352" s="832" t="s">
        <v>4399</v>
      </c>
      <c r="D352" s="832" t="s">
        <v>4737</v>
      </c>
      <c r="E352" s="832" t="s">
        <v>4738</v>
      </c>
      <c r="F352" s="849">
        <v>5</v>
      </c>
      <c r="G352" s="849">
        <v>20910.2</v>
      </c>
      <c r="H352" s="849">
        <v>0.38461538461538458</v>
      </c>
      <c r="I352" s="849">
        <v>4182.04</v>
      </c>
      <c r="J352" s="849">
        <v>13</v>
      </c>
      <c r="K352" s="849">
        <v>54366.520000000004</v>
      </c>
      <c r="L352" s="849">
        <v>1</v>
      </c>
      <c r="M352" s="849">
        <v>4182.04</v>
      </c>
      <c r="N352" s="849">
        <v>5</v>
      </c>
      <c r="O352" s="849">
        <v>20910.199999999997</v>
      </c>
      <c r="P352" s="837">
        <v>0.38461538461538453</v>
      </c>
      <c r="Q352" s="850">
        <v>4182.0399999999991</v>
      </c>
    </row>
    <row r="353" spans="1:17" ht="14.4" customHeight="1" x14ac:dyDescent="0.3">
      <c r="A353" s="831" t="s">
        <v>577</v>
      </c>
      <c r="B353" s="832" t="s">
        <v>4117</v>
      </c>
      <c r="C353" s="832" t="s">
        <v>4399</v>
      </c>
      <c r="D353" s="832" t="s">
        <v>4739</v>
      </c>
      <c r="E353" s="832" t="s">
        <v>4740</v>
      </c>
      <c r="F353" s="849">
        <v>2</v>
      </c>
      <c r="G353" s="849">
        <v>16567.3</v>
      </c>
      <c r="H353" s="849">
        <v>2</v>
      </c>
      <c r="I353" s="849">
        <v>8283.65</v>
      </c>
      <c r="J353" s="849">
        <v>1</v>
      </c>
      <c r="K353" s="849">
        <v>8283.65</v>
      </c>
      <c r="L353" s="849">
        <v>1</v>
      </c>
      <c r="M353" s="849">
        <v>8283.65</v>
      </c>
      <c r="N353" s="849">
        <v>3</v>
      </c>
      <c r="O353" s="849">
        <v>24850.949999999997</v>
      </c>
      <c r="P353" s="837">
        <v>3</v>
      </c>
      <c r="Q353" s="850">
        <v>8283.65</v>
      </c>
    </row>
    <row r="354" spans="1:17" ht="14.4" customHeight="1" x14ac:dyDescent="0.3">
      <c r="A354" s="831" t="s">
        <v>577</v>
      </c>
      <c r="B354" s="832" t="s">
        <v>4117</v>
      </c>
      <c r="C354" s="832" t="s">
        <v>4399</v>
      </c>
      <c r="D354" s="832" t="s">
        <v>4741</v>
      </c>
      <c r="E354" s="832" t="s">
        <v>4742</v>
      </c>
      <c r="F354" s="849"/>
      <c r="G354" s="849"/>
      <c r="H354" s="849"/>
      <c r="I354" s="849"/>
      <c r="J354" s="849">
        <v>2</v>
      </c>
      <c r="K354" s="849">
        <v>16567.3</v>
      </c>
      <c r="L354" s="849">
        <v>1</v>
      </c>
      <c r="M354" s="849">
        <v>8283.65</v>
      </c>
      <c r="N354" s="849">
        <v>1</v>
      </c>
      <c r="O354" s="849">
        <v>8283.65</v>
      </c>
      <c r="P354" s="837">
        <v>0.5</v>
      </c>
      <c r="Q354" s="850">
        <v>8283.65</v>
      </c>
    </row>
    <row r="355" spans="1:17" ht="14.4" customHeight="1" x14ac:dyDescent="0.3">
      <c r="A355" s="831" t="s">
        <v>577</v>
      </c>
      <c r="B355" s="832" t="s">
        <v>4117</v>
      </c>
      <c r="C355" s="832" t="s">
        <v>4399</v>
      </c>
      <c r="D355" s="832" t="s">
        <v>4743</v>
      </c>
      <c r="E355" s="832" t="s">
        <v>4744</v>
      </c>
      <c r="F355" s="849">
        <v>6</v>
      </c>
      <c r="G355" s="849">
        <v>26924.28</v>
      </c>
      <c r="H355" s="849">
        <v>0.66666666666666663</v>
      </c>
      <c r="I355" s="849">
        <v>4487.38</v>
      </c>
      <c r="J355" s="849">
        <v>9</v>
      </c>
      <c r="K355" s="849">
        <v>40386.42</v>
      </c>
      <c r="L355" s="849">
        <v>1</v>
      </c>
      <c r="M355" s="849">
        <v>4487.38</v>
      </c>
      <c r="N355" s="849">
        <v>6</v>
      </c>
      <c r="O355" s="849">
        <v>26924.28</v>
      </c>
      <c r="P355" s="837">
        <v>0.66666666666666663</v>
      </c>
      <c r="Q355" s="850">
        <v>4487.38</v>
      </c>
    </row>
    <row r="356" spans="1:17" ht="14.4" customHeight="1" x14ac:dyDescent="0.3">
      <c r="A356" s="831" t="s">
        <v>577</v>
      </c>
      <c r="B356" s="832" t="s">
        <v>4117</v>
      </c>
      <c r="C356" s="832" t="s">
        <v>4399</v>
      </c>
      <c r="D356" s="832" t="s">
        <v>4745</v>
      </c>
      <c r="E356" s="832" t="s">
        <v>4746</v>
      </c>
      <c r="F356" s="849">
        <v>2.3000000000000003</v>
      </c>
      <c r="G356" s="849">
        <v>841.80000000000007</v>
      </c>
      <c r="H356" s="849">
        <v>0.6216216216216216</v>
      </c>
      <c r="I356" s="849">
        <v>366</v>
      </c>
      <c r="J356" s="849">
        <v>3.7</v>
      </c>
      <c r="K356" s="849">
        <v>1354.2</v>
      </c>
      <c r="L356" s="849">
        <v>1</v>
      </c>
      <c r="M356" s="849">
        <v>366</v>
      </c>
      <c r="N356" s="849">
        <v>2.2000000000000002</v>
      </c>
      <c r="O356" s="849">
        <v>805.2</v>
      </c>
      <c r="P356" s="837">
        <v>0.59459459459459463</v>
      </c>
      <c r="Q356" s="850">
        <v>366</v>
      </c>
    </row>
    <row r="357" spans="1:17" ht="14.4" customHeight="1" x14ac:dyDescent="0.3">
      <c r="A357" s="831" t="s">
        <v>577</v>
      </c>
      <c r="B357" s="832" t="s">
        <v>4117</v>
      </c>
      <c r="C357" s="832" t="s">
        <v>4399</v>
      </c>
      <c r="D357" s="832" t="s">
        <v>4747</v>
      </c>
      <c r="E357" s="832" t="s">
        <v>4748</v>
      </c>
      <c r="F357" s="849">
        <v>6</v>
      </c>
      <c r="G357" s="849">
        <v>938.94</v>
      </c>
      <c r="H357" s="849"/>
      <c r="I357" s="849">
        <v>156.49</v>
      </c>
      <c r="J357" s="849"/>
      <c r="K357" s="849"/>
      <c r="L357" s="849"/>
      <c r="M357" s="849"/>
      <c r="N357" s="849"/>
      <c r="O357" s="849"/>
      <c r="P357" s="837"/>
      <c r="Q357" s="850"/>
    </row>
    <row r="358" spans="1:17" ht="14.4" customHeight="1" x14ac:dyDescent="0.3">
      <c r="A358" s="831" t="s">
        <v>577</v>
      </c>
      <c r="B358" s="832" t="s">
        <v>4117</v>
      </c>
      <c r="C358" s="832" t="s">
        <v>4399</v>
      </c>
      <c r="D358" s="832" t="s">
        <v>4749</v>
      </c>
      <c r="E358" s="832" t="s">
        <v>4738</v>
      </c>
      <c r="F358" s="849">
        <v>7</v>
      </c>
      <c r="G358" s="849">
        <v>32244.1</v>
      </c>
      <c r="H358" s="849">
        <v>0.58333333333333337</v>
      </c>
      <c r="I358" s="849">
        <v>4606.3</v>
      </c>
      <c r="J358" s="849">
        <v>12</v>
      </c>
      <c r="K358" s="849">
        <v>55275.6</v>
      </c>
      <c r="L358" s="849">
        <v>1</v>
      </c>
      <c r="M358" s="849">
        <v>4606.3</v>
      </c>
      <c r="N358" s="849">
        <v>10</v>
      </c>
      <c r="O358" s="849">
        <v>46063</v>
      </c>
      <c r="P358" s="837">
        <v>0.83333333333333337</v>
      </c>
      <c r="Q358" s="850">
        <v>4606.3</v>
      </c>
    </row>
    <row r="359" spans="1:17" ht="14.4" customHeight="1" x14ac:dyDescent="0.3">
      <c r="A359" s="831" t="s">
        <v>577</v>
      </c>
      <c r="B359" s="832" t="s">
        <v>4117</v>
      </c>
      <c r="C359" s="832" t="s">
        <v>4399</v>
      </c>
      <c r="D359" s="832" t="s">
        <v>4750</v>
      </c>
      <c r="E359" s="832" t="s">
        <v>4422</v>
      </c>
      <c r="F359" s="849">
        <v>3</v>
      </c>
      <c r="G359" s="849">
        <v>265.53000000000003</v>
      </c>
      <c r="H359" s="849"/>
      <c r="I359" s="849">
        <v>88.51</v>
      </c>
      <c r="J359" s="849"/>
      <c r="K359" s="849"/>
      <c r="L359" s="849"/>
      <c r="M359" s="849"/>
      <c r="N359" s="849">
        <v>2</v>
      </c>
      <c r="O359" s="849">
        <v>177.02</v>
      </c>
      <c r="P359" s="837"/>
      <c r="Q359" s="850">
        <v>88.51</v>
      </c>
    </row>
    <row r="360" spans="1:17" ht="14.4" customHeight="1" x14ac:dyDescent="0.3">
      <c r="A360" s="831" t="s">
        <v>577</v>
      </c>
      <c r="B360" s="832" t="s">
        <v>4117</v>
      </c>
      <c r="C360" s="832" t="s">
        <v>4399</v>
      </c>
      <c r="D360" s="832" t="s">
        <v>4751</v>
      </c>
      <c r="E360" s="832" t="s">
        <v>4752</v>
      </c>
      <c r="F360" s="849"/>
      <c r="G360" s="849"/>
      <c r="H360" s="849"/>
      <c r="I360" s="849"/>
      <c r="J360" s="849">
        <v>2</v>
      </c>
      <c r="K360" s="849">
        <v>7980</v>
      </c>
      <c r="L360" s="849">
        <v>1</v>
      </c>
      <c r="M360" s="849">
        <v>3990</v>
      </c>
      <c r="N360" s="849"/>
      <c r="O360" s="849"/>
      <c r="P360" s="837"/>
      <c r="Q360" s="850"/>
    </row>
    <row r="361" spans="1:17" ht="14.4" customHeight="1" x14ac:dyDescent="0.3">
      <c r="A361" s="831" t="s">
        <v>577</v>
      </c>
      <c r="B361" s="832" t="s">
        <v>4117</v>
      </c>
      <c r="C361" s="832" t="s">
        <v>4399</v>
      </c>
      <c r="D361" s="832" t="s">
        <v>4753</v>
      </c>
      <c r="E361" s="832" t="s">
        <v>4754</v>
      </c>
      <c r="F361" s="849">
        <v>1</v>
      </c>
      <c r="G361" s="849">
        <v>563</v>
      </c>
      <c r="H361" s="849"/>
      <c r="I361" s="849">
        <v>563</v>
      </c>
      <c r="J361" s="849"/>
      <c r="K361" s="849"/>
      <c r="L361" s="849"/>
      <c r="M361" s="849"/>
      <c r="N361" s="849">
        <v>1</v>
      </c>
      <c r="O361" s="849">
        <v>563</v>
      </c>
      <c r="P361" s="837"/>
      <c r="Q361" s="850">
        <v>563</v>
      </c>
    </row>
    <row r="362" spans="1:17" ht="14.4" customHeight="1" x14ac:dyDescent="0.3">
      <c r="A362" s="831" t="s">
        <v>577</v>
      </c>
      <c r="B362" s="832" t="s">
        <v>4117</v>
      </c>
      <c r="C362" s="832" t="s">
        <v>4399</v>
      </c>
      <c r="D362" s="832" t="s">
        <v>4755</v>
      </c>
      <c r="E362" s="832" t="s">
        <v>4543</v>
      </c>
      <c r="F362" s="849">
        <v>1</v>
      </c>
      <c r="G362" s="849">
        <v>591.76</v>
      </c>
      <c r="H362" s="849"/>
      <c r="I362" s="849">
        <v>591.76</v>
      </c>
      <c r="J362" s="849"/>
      <c r="K362" s="849"/>
      <c r="L362" s="849"/>
      <c r="M362" s="849"/>
      <c r="N362" s="849"/>
      <c r="O362" s="849"/>
      <c r="P362" s="837"/>
      <c r="Q362" s="850"/>
    </row>
    <row r="363" spans="1:17" ht="14.4" customHeight="1" x14ac:dyDescent="0.3">
      <c r="A363" s="831" t="s">
        <v>577</v>
      </c>
      <c r="B363" s="832" t="s">
        <v>4117</v>
      </c>
      <c r="C363" s="832" t="s">
        <v>4399</v>
      </c>
      <c r="D363" s="832" t="s">
        <v>4756</v>
      </c>
      <c r="E363" s="832"/>
      <c r="F363" s="849">
        <v>0.1</v>
      </c>
      <c r="G363" s="849">
        <v>633.25</v>
      </c>
      <c r="H363" s="849"/>
      <c r="I363" s="849">
        <v>6332.5</v>
      </c>
      <c r="J363" s="849"/>
      <c r="K363" s="849"/>
      <c r="L363" s="849"/>
      <c r="M363" s="849"/>
      <c r="N363" s="849"/>
      <c r="O363" s="849"/>
      <c r="P363" s="837"/>
      <c r="Q363" s="850"/>
    </row>
    <row r="364" spans="1:17" ht="14.4" customHeight="1" x14ac:dyDescent="0.3">
      <c r="A364" s="831" t="s">
        <v>577</v>
      </c>
      <c r="B364" s="832" t="s">
        <v>4117</v>
      </c>
      <c r="C364" s="832" t="s">
        <v>4399</v>
      </c>
      <c r="D364" s="832" t="s">
        <v>4757</v>
      </c>
      <c r="E364" s="832" t="s">
        <v>4490</v>
      </c>
      <c r="F364" s="849">
        <v>17</v>
      </c>
      <c r="G364" s="849">
        <v>11892.349999999999</v>
      </c>
      <c r="H364" s="849">
        <v>0.56666666666666665</v>
      </c>
      <c r="I364" s="849">
        <v>699.55</v>
      </c>
      <c r="J364" s="849">
        <v>30</v>
      </c>
      <c r="K364" s="849">
        <v>20986.5</v>
      </c>
      <c r="L364" s="849">
        <v>1</v>
      </c>
      <c r="M364" s="849">
        <v>699.55</v>
      </c>
      <c r="N364" s="849">
        <v>25</v>
      </c>
      <c r="O364" s="849">
        <v>17488.749999999996</v>
      </c>
      <c r="P364" s="837">
        <v>0.83333333333333315</v>
      </c>
      <c r="Q364" s="850">
        <v>699.54999999999984</v>
      </c>
    </row>
    <row r="365" spans="1:17" ht="14.4" customHeight="1" x14ac:dyDescent="0.3">
      <c r="A365" s="831" t="s">
        <v>577</v>
      </c>
      <c r="B365" s="832" t="s">
        <v>4117</v>
      </c>
      <c r="C365" s="832" t="s">
        <v>4399</v>
      </c>
      <c r="D365" s="832" t="s">
        <v>4758</v>
      </c>
      <c r="E365" s="832" t="s">
        <v>4759</v>
      </c>
      <c r="F365" s="849">
        <v>1</v>
      </c>
      <c r="G365" s="849">
        <v>5309</v>
      </c>
      <c r="H365" s="849"/>
      <c r="I365" s="849">
        <v>5309</v>
      </c>
      <c r="J365" s="849"/>
      <c r="K365" s="849"/>
      <c r="L365" s="849"/>
      <c r="M365" s="849"/>
      <c r="N365" s="849"/>
      <c r="O365" s="849"/>
      <c r="P365" s="837"/>
      <c r="Q365" s="850"/>
    </row>
    <row r="366" spans="1:17" ht="14.4" customHeight="1" x14ac:dyDescent="0.3">
      <c r="A366" s="831" t="s">
        <v>577</v>
      </c>
      <c r="B366" s="832" t="s">
        <v>4117</v>
      </c>
      <c r="C366" s="832" t="s">
        <v>4399</v>
      </c>
      <c r="D366" s="832" t="s">
        <v>4760</v>
      </c>
      <c r="E366" s="832" t="s">
        <v>4761</v>
      </c>
      <c r="F366" s="849">
        <v>1</v>
      </c>
      <c r="G366" s="849">
        <v>10188.49</v>
      </c>
      <c r="H366" s="849">
        <v>1</v>
      </c>
      <c r="I366" s="849">
        <v>10188.49</v>
      </c>
      <c r="J366" s="849">
        <v>1</v>
      </c>
      <c r="K366" s="849">
        <v>10188.49</v>
      </c>
      <c r="L366" s="849">
        <v>1</v>
      </c>
      <c r="M366" s="849">
        <v>10188.49</v>
      </c>
      <c r="N366" s="849"/>
      <c r="O366" s="849"/>
      <c r="P366" s="837"/>
      <c r="Q366" s="850"/>
    </row>
    <row r="367" spans="1:17" ht="14.4" customHeight="1" x14ac:dyDescent="0.3">
      <c r="A367" s="831" t="s">
        <v>577</v>
      </c>
      <c r="B367" s="832" t="s">
        <v>4117</v>
      </c>
      <c r="C367" s="832" t="s">
        <v>4399</v>
      </c>
      <c r="D367" s="832" t="s">
        <v>4762</v>
      </c>
      <c r="E367" s="832" t="s">
        <v>4763</v>
      </c>
      <c r="F367" s="849">
        <v>1</v>
      </c>
      <c r="G367" s="849">
        <v>3416</v>
      </c>
      <c r="H367" s="849"/>
      <c r="I367" s="849">
        <v>3416</v>
      </c>
      <c r="J367" s="849"/>
      <c r="K367" s="849"/>
      <c r="L367" s="849"/>
      <c r="M367" s="849"/>
      <c r="N367" s="849"/>
      <c r="O367" s="849"/>
      <c r="P367" s="837"/>
      <c r="Q367" s="850"/>
    </row>
    <row r="368" spans="1:17" ht="14.4" customHeight="1" x14ac:dyDescent="0.3">
      <c r="A368" s="831" t="s">
        <v>577</v>
      </c>
      <c r="B368" s="832" t="s">
        <v>4117</v>
      </c>
      <c r="C368" s="832" t="s">
        <v>4399</v>
      </c>
      <c r="D368" s="832" t="s">
        <v>4764</v>
      </c>
      <c r="E368" s="832" t="s">
        <v>4765</v>
      </c>
      <c r="F368" s="849"/>
      <c r="G368" s="849"/>
      <c r="H368" s="849"/>
      <c r="I368" s="849"/>
      <c r="J368" s="849">
        <v>2</v>
      </c>
      <c r="K368" s="849">
        <v>437.6</v>
      </c>
      <c r="L368" s="849">
        <v>1</v>
      </c>
      <c r="M368" s="849">
        <v>218.8</v>
      </c>
      <c r="N368" s="849"/>
      <c r="O368" s="849"/>
      <c r="P368" s="837"/>
      <c r="Q368" s="850"/>
    </row>
    <row r="369" spans="1:17" ht="14.4" customHeight="1" x14ac:dyDescent="0.3">
      <c r="A369" s="831" t="s">
        <v>577</v>
      </c>
      <c r="B369" s="832" t="s">
        <v>4117</v>
      </c>
      <c r="C369" s="832" t="s">
        <v>4399</v>
      </c>
      <c r="D369" s="832" t="s">
        <v>4766</v>
      </c>
      <c r="E369" s="832" t="s">
        <v>4738</v>
      </c>
      <c r="F369" s="849">
        <v>3</v>
      </c>
      <c r="G369" s="849">
        <v>13818.900000000001</v>
      </c>
      <c r="H369" s="849">
        <v>1.5</v>
      </c>
      <c r="I369" s="849">
        <v>4606.3</v>
      </c>
      <c r="J369" s="849">
        <v>2</v>
      </c>
      <c r="K369" s="849">
        <v>9212.6</v>
      </c>
      <c r="L369" s="849">
        <v>1</v>
      </c>
      <c r="M369" s="849">
        <v>4606.3</v>
      </c>
      <c r="N369" s="849">
        <v>1</v>
      </c>
      <c r="O369" s="849">
        <v>4606.3</v>
      </c>
      <c r="P369" s="837">
        <v>0.5</v>
      </c>
      <c r="Q369" s="850">
        <v>4606.3</v>
      </c>
    </row>
    <row r="370" spans="1:17" ht="14.4" customHeight="1" x14ac:dyDescent="0.3">
      <c r="A370" s="831" t="s">
        <v>577</v>
      </c>
      <c r="B370" s="832" t="s">
        <v>4117</v>
      </c>
      <c r="C370" s="832" t="s">
        <v>4399</v>
      </c>
      <c r="D370" s="832" t="s">
        <v>4767</v>
      </c>
      <c r="E370" s="832" t="s">
        <v>4768</v>
      </c>
      <c r="F370" s="849"/>
      <c r="G370" s="849"/>
      <c r="H370" s="849"/>
      <c r="I370" s="849"/>
      <c r="J370" s="849">
        <v>1</v>
      </c>
      <c r="K370" s="849">
        <v>1872.2</v>
      </c>
      <c r="L370" s="849">
        <v>1</v>
      </c>
      <c r="M370" s="849">
        <v>1872.2</v>
      </c>
      <c r="N370" s="849">
        <v>1</v>
      </c>
      <c r="O370" s="849">
        <v>1698.82</v>
      </c>
      <c r="P370" s="837">
        <v>0.90739237260976391</v>
      </c>
      <c r="Q370" s="850">
        <v>1698.82</v>
      </c>
    </row>
    <row r="371" spans="1:17" ht="14.4" customHeight="1" x14ac:dyDescent="0.3">
      <c r="A371" s="831" t="s">
        <v>577</v>
      </c>
      <c r="B371" s="832" t="s">
        <v>4117</v>
      </c>
      <c r="C371" s="832" t="s">
        <v>4399</v>
      </c>
      <c r="D371" s="832" t="s">
        <v>4769</v>
      </c>
      <c r="E371" s="832" t="s">
        <v>4770</v>
      </c>
      <c r="F371" s="849"/>
      <c r="G371" s="849"/>
      <c r="H371" s="849"/>
      <c r="I371" s="849"/>
      <c r="J371" s="849"/>
      <c r="K371" s="849"/>
      <c r="L371" s="849"/>
      <c r="M371" s="849"/>
      <c r="N371" s="849">
        <v>1</v>
      </c>
      <c r="O371" s="849">
        <v>7868.61</v>
      </c>
      <c r="P371" s="837"/>
      <c r="Q371" s="850">
        <v>7868.61</v>
      </c>
    </row>
    <row r="372" spans="1:17" ht="14.4" customHeight="1" x14ac:dyDescent="0.3">
      <c r="A372" s="831" t="s">
        <v>577</v>
      </c>
      <c r="B372" s="832" t="s">
        <v>4117</v>
      </c>
      <c r="C372" s="832" t="s">
        <v>4399</v>
      </c>
      <c r="D372" s="832" t="s">
        <v>4771</v>
      </c>
      <c r="E372" s="832" t="s">
        <v>4738</v>
      </c>
      <c r="F372" s="849">
        <v>2</v>
      </c>
      <c r="G372" s="849">
        <v>10061.120000000001</v>
      </c>
      <c r="H372" s="849">
        <v>0.33333333333333331</v>
      </c>
      <c r="I372" s="849">
        <v>5030.5600000000004</v>
      </c>
      <c r="J372" s="849">
        <v>6</v>
      </c>
      <c r="K372" s="849">
        <v>30183.360000000004</v>
      </c>
      <c r="L372" s="849">
        <v>1</v>
      </c>
      <c r="M372" s="849">
        <v>5030.5600000000004</v>
      </c>
      <c r="N372" s="849">
        <v>1</v>
      </c>
      <c r="O372" s="849">
        <v>5030.5600000000004</v>
      </c>
      <c r="P372" s="837">
        <v>0.16666666666666666</v>
      </c>
      <c r="Q372" s="850">
        <v>5030.5600000000004</v>
      </c>
    </row>
    <row r="373" spans="1:17" ht="14.4" customHeight="1" x14ac:dyDescent="0.3">
      <c r="A373" s="831" t="s">
        <v>577</v>
      </c>
      <c r="B373" s="832" t="s">
        <v>4117</v>
      </c>
      <c r="C373" s="832" t="s">
        <v>4399</v>
      </c>
      <c r="D373" s="832" t="s">
        <v>4772</v>
      </c>
      <c r="E373" s="832" t="s">
        <v>4645</v>
      </c>
      <c r="F373" s="849">
        <v>1</v>
      </c>
      <c r="G373" s="849">
        <v>1158.6500000000001</v>
      </c>
      <c r="H373" s="849">
        <v>1</v>
      </c>
      <c r="I373" s="849">
        <v>1158.6500000000001</v>
      </c>
      <c r="J373" s="849">
        <v>1</v>
      </c>
      <c r="K373" s="849">
        <v>1158.6500000000001</v>
      </c>
      <c r="L373" s="849">
        <v>1</v>
      </c>
      <c r="M373" s="849">
        <v>1158.6500000000001</v>
      </c>
      <c r="N373" s="849">
        <v>1</v>
      </c>
      <c r="O373" s="849">
        <v>1158.6500000000001</v>
      </c>
      <c r="P373" s="837">
        <v>1</v>
      </c>
      <c r="Q373" s="850">
        <v>1158.6500000000001</v>
      </c>
    </row>
    <row r="374" spans="1:17" ht="14.4" customHeight="1" x14ac:dyDescent="0.3">
      <c r="A374" s="831" t="s">
        <v>577</v>
      </c>
      <c r="B374" s="832" t="s">
        <v>4117</v>
      </c>
      <c r="C374" s="832" t="s">
        <v>4399</v>
      </c>
      <c r="D374" s="832" t="s">
        <v>4773</v>
      </c>
      <c r="E374" s="832" t="s">
        <v>4431</v>
      </c>
      <c r="F374" s="849">
        <v>2</v>
      </c>
      <c r="G374" s="849">
        <v>1875.82</v>
      </c>
      <c r="H374" s="849"/>
      <c r="I374" s="849">
        <v>937.91</v>
      </c>
      <c r="J374" s="849"/>
      <c r="K374" s="849"/>
      <c r="L374" s="849"/>
      <c r="M374" s="849"/>
      <c r="N374" s="849">
        <v>1</v>
      </c>
      <c r="O374" s="849">
        <v>937.91</v>
      </c>
      <c r="P374" s="837"/>
      <c r="Q374" s="850">
        <v>937.91</v>
      </c>
    </row>
    <row r="375" spans="1:17" ht="14.4" customHeight="1" x14ac:dyDescent="0.3">
      <c r="A375" s="831" t="s">
        <v>577</v>
      </c>
      <c r="B375" s="832" t="s">
        <v>4117</v>
      </c>
      <c r="C375" s="832" t="s">
        <v>4399</v>
      </c>
      <c r="D375" s="832" t="s">
        <v>4774</v>
      </c>
      <c r="E375" s="832" t="s">
        <v>4775</v>
      </c>
      <c r="F375" s="849">
        <v>2</v>
      </c>
      <c r="G375" s="849">
        <v>452.9</v>
      </c>
      <c r="H375" s="849"/>
      <c r="I375" s="849">
        <v>226.45</v>
      </c>
      <c r="J375" s="849"/>
      <c r="K375" s="849"/>
      <c r="L375" s="849"/>
      <c r="M375" s="849"/>
      <c r="N375" s="849"/>
      <c r="O375" s="849"/>
      <c r="P375" s="837"/>
      <c r="Q375" s="850"/>
    </row>
    <row r="376" spans="1:17" ht="14.4" customHeight="1" x14ac:dyDescent="0.3">
      <c r="A376" s="831" t="s">
        <v>577</v>
      </c>
      <c r="B376" s="832" t="s">
        <v>4117</v>
      </c>
      <c r="C376" s="832" t="s">
        <v>4399</v>
      </c>
      <c r="D376" s="832" t="s">
        <v>4776</v>
      </c>
      <c r="E376" s="832" t="s">
        <v>4777</v>
      </c>
      <c r="F376" s="849">
        <v>0.2</v>
      </c>
      <c r="G376" s="849">
        <v>17.18</v>
      </c>
      <c r="H376" s="849">
        <v>2</v>
      </c>
      <c r="I376" s="849">
        <v>85.899999999999991</v>
      </c>
      <c r="J376" s="849">
        <v>0.1</v>
      </c>
      <c r="K376" s="849">
        <v>8.59</v>
      </c>
      <c r="L376" s="849">
        <v>1</v>
      </c>
      <c r="M376" s="849">
        <v>85.899999999999991</v>
      </c>
      <c r="N376" s="849"/>
      <c r="O376" s="849"/>
      <c r="P376" s="837"/>
      <c r="Q376" s="850"/>
    </row>
    <row r="377" spans="1:17" ht="14.4" customHeight="1" x14ac:dyDescent="0.3">
      <c r="A377" s="831" t="s">
        <v>577</v>
      </c>
      <c r="B377" s="832" t="s">
        <v>4117</v>
      </c>
      <c r="C377" s="832" t="s">
        <v>4399</v>
      </c>
      <c r="D377" s="832" t="s">
        <v>4778</v>
      </c>
      <c r="E377" s="832" t="s">
        <v>4777</v>
      </c>
      <c r="F377" s="849">
        <v>0.1</v>
      </c>
      <c r="G377" s="849">
        <v>50.02</v>
      </c>
      <c r="H377" s="849"/>
      <c r="I377" s="849">
        <v>500.2</v>
      </c>
      <c r="J377" s="849"/>
      <c r="K377" s="849"/>
      <c r="L377" s="849"/>
      <c r="M377" s="849"/>
      <c r="N377" s="849"/>
      <c r="O377" s="849"/>
      <c r="P377" s="837"/>
      <c r="Q377" s="850"/>
    </row>
    <row r="378" spans="1:17" ht="14.4" customHeight="1" x14ac:dyDescent="0.3">
      <c r="A378" s="831" t="s">
        <v>577</v>
      </c>
      <c r="B378" s="832" t="s">
        <v>4117</v>
      </c>
      <c r="C378" s="832" t="s">
        <v>4399</v>
      </c>
      <c r="D378" s="832" t="s">
        <v>4779</v>
      </c>
      <c r="E378" s="832" t="s">
        <v>4777</v>
      </c>
      <c r="F378" s="849">
        <v>0.4</v>
      </c>
      <c r="G378" s="849">
        <v>394.4</v>
      </c>
      <c r="H378" s="849">
        <v>1.3333333333333333</v>
      </c>
      <c r="I378" s="849">
        <v>985.99999999999989</v>
      </c>
      <c r="J378" s="849">
        <v>0.3</v>
      </c>
      <c r="K378" s="849">
        <v>295.8</v>
      </c>
      <c r="L378" s="849">
        <v>1</v>
      </c>
      <c r="M378" s="849">
        <v>986.00000000000011</v>
      </c>
      <c r="N378" s="849"/>
      <c r="O378" s="849"/>
      <c r="P378" s="837"/>
      <c r="Q378" s="850"/>
    </row>
    <row r="379" spans="1:17" ht="14.4" customHeight="1" x14ac:dyDescent="0.3">
      <c r="A379" s="831" t="s">
        <v>577</v>
      </c>
      <c r="B379" s="832" t="s">
        <v>4117</v>
      </c>
      <c r="C379" s="832" t="s">
        <v>4399</v>
      </c>
      <c r="D379" s="832" t="s">
        <v>4780</v>
      </c>
      <c r="E379" s="832" t="s">
        <v>4422</v>
      </c>
      <c r="F379" s="849">
        <v>4</v>
      </c>
      <c r="G379" s="849">
        <v>1210.48</v>
      </c>
      <c r="H379" s="849">
        <v>0.5714285714285714</v>
      </c>
      <c r="I379" s="849">
        <v>302.62</v>
      </c>
      <c r="J379" s="849">
        <v>7</v>
      </c>
      <c r="K379" s="849">
        <v>2118.34</v>
      </c>
      <c r="L379" s="849">
        <v>1</v>
      </c>
      <c r="M379" s="849">
        <v>302.62</v>
      </c>
      <c r="N379" s="849"/>
      <c r="O379" s="849"/>
      <c r="P379" s="837"/>
      <c r="Q379" s="850"/>
    </row>
    <row r="380" spans="1:17" ht="14.4" customHeight="1" x14ac:dyDescent="0.3">
      <c r="A380" s="831" t="s">
        <v>577</v>
      </c>
      <c r="B380" s="832" t="s">
        <v>4117</v>
      </c>
      <c r="C380" s="832" t="s">
        <v>4399</v>
      </c>
      <c r="D380" s="832" t="s">
        <v>4781</v>
      </c>
      <c r="E380" s="832" t="s">
        <v>4407</v>
      </c>
      <c r="F380" s="849"/>
      <c r="G380" s="849"/>
      <c r="H380" s="849"/>
      <c r="I380" s="849"/>
      <c r="J380" s="849">
        <v>2</v>
      </c>
      <c r="K380" s="849">
        <v>932.94</v>
      </c>
      <c r="L380" s="849">
        <v>1</v>
      </c>
      <c r="M380" s="849">
        <v>466.47</v>
      </c>
      <c r="N380" s="849"/>
      <c r="O380" s="849"/>
      <c r="P380" s="837"/>
      <c r="Q380" s="850"/>
    </row>
    <row r="381" spans="1:17" ht="14.4" customHeight="1" x14ac:dyDescent="0.3">
      <c r="A381" s="831" t="s">
        <v>577</v>
      </c>
      <c r="B381" s="832" t="s">
        <v>4117</v>
      </c>
      <c r="C381" s="832" t="s">
        <v>4399</v>
      </c>
      <c r="D381" s="832" t="s">
        <v>4782</v>
      </c>
      <c r="E381" s="832" t="s">
        <v>4549</v>
      </c>
      <c r="F381" s="849">
        <v>2</v>
      </c>
      <c r="G381" s="849">
        <v>1365.92</v>
      </c>
      <c r="H381" s="849"/>
      <c r="I381" s="849">
        <v>682.96</v>
      </c>
      <c r="J381" s="849"/>
      <c r="K381" s="849"/>
      <c r="L381" s="849"/>
      <c r="M381" s="849"/>
      <c r="N381" s="849">
        <v>4</v>
      </c>
      <c r="O381" s="849">
        <v>2731.84</v>
      </c>
      <c r="P381" s="837"/>
      <c r="Q381" s="850">
        <v>682.96</v>
      </c>
    </row>
    <row r="382" spans="1:17" ht="14.4" customHeight="1" x14ac:dyDescent="0.3">
      <c r="A382" s="831" t="s">
        <v>577</v>
      </c>
      <c r="B382" s="832" t="s">
        <v>4117</v>
      </c>
      <c r="C382" s="832" t="s">
        <v>4399</v>
      </c>
      <c r="D382" s="832" t="s">
        <v>4783</v>
      </c>
      <c r="E382" s="832" t="s">
        <v>4634</v>
      </c>
      <c r="F382" s="849">
        <v>1</v>
      </c>
      <c r="G382" s="849">
        <v>9224.67</v>
      </c>
      <c r="H382" s="849"/>
      <c r="I382" s="849">
        <v>9224.67</v>
      </c>
      <c r="J382" s="849"/>
      <c r="K382" s="849"/>
      <c r="L382" s="849"/>
      <c r="M382" s="849"/>
      <c r="N382" s="849">
        <v>1</v>
      </c>
      <c r="O382" s="849">
        <v>9224.67</v>
      </c>
      <c r="P382" s="837"/>
      <c r="Q382" s="850">
        <v>9224.67</v>
      </c>
    </row>
    <row r="383" spans="1:17" ht="14.4" customHeight="1" x14ac:dyDescent="0.3">
      <c r="A383" s="831" t="s">
        <v>577</v>
      </c>
      <c r="B383" s="832" t="s">
        <v>4117</v>
      </c>
      <c r="C383" s="832" t="s">
        <v>4399</v>
      </c>
      <c r="D383" s="832" t="s">
        <v>4784</v>
      </c>
      <c r="E383" s="832" t="s">
        <v>4697</v>
      </c>
      <c r="F383" s="849"/>
      <c r="G383" s="849"/>
      <c r="H383" s="849"/>
      <c r="I383" s="849"/>
      <c r="J383" s="849">
        <v>1</v>
      </c>
      <c r="K383" s="849">
        <v>9275</v>
      </c>
      <c r="L383" s="849">
        <v>1</v>
      </c>
      <c r="M383" s="849">
        <v>9275</v>
      </c>
      <c r="N383" s="849"/>
      <c r="O383" s="849"/>
      <c r="P383" s="837"/>
      <c r="Q383" s="850"/>
    </row>
    <row r="384" spans="1:17" ht="14.4" customHeight="1" x14ac:dyDescent="0.3">
      <c r="A384" s="831" t="s">
        <v>577</v>
      </c>
      <c r="B384" s="832" t="s">
        <v>4117</v>
      </c>
      <c r="C384" s="832" t="s">
        <v>4399</v>
      </c>
      <c r="D384" s="832" t="s">
        <v>4785</v>
      </c>
      <c r="E384" s="832" t="s">
        <v>4786</v>
      </c>
      <c r="F384" s="849">
        <v>0.2</v>
      </c>
      <c r="G384" s="849">
        <v>457.46</v>
      </c>
      <c r="H384" s="849"/>
      <c r="I384" s="849">
        <v>2287.2999999999997</v>
      </c>
      <c r="J384" s="849"/>
      <c r="K384" s="849"/>
      <c r="L384" s="849"/>
      <c r="M384" s="849"/>
      <c r="N384" s="849"/>
      <c r="O384" s="849"/>
      <c r="P384" s="837"/>
      <c r="Q384" s="850"/>
    </row>
    <row r="385" spans="1:17" ht="14.4" customHeight="1" x14ac:dyDescent="0.3">
      <c r="A385" s="831" t="s">
        <v>577</v>
      </c>
      <c r="B385" s="832" t="s">
        <v>4117</v>
      </c>
      <c r="C385" s="832" t="s">
        <v>4399</v>
      </c>
      <c r="D385" s="832" t="s">
        <v>4787</v>
      </c>
      <c r="E385" s="832"/>
      <c r="F385" s="849">
        <v>0.1</v>
      </c>
      <c r="G385" s="849">
        <v>602.64</v>
      </c>
      <c r="H385" s="849"/>
      <c r="I385" s="849">
        <v>6026.4</v>
      </c>
      <c r="J385" s="849"/>
      <c r="K385" s="849"/>
      <c r="L385" s="849"/>
      <c r="M385" s="849"/>
      <c r="N385" s="849"/>
      <c r="O385" s="849"/>
      <c r="P385" s="837"/>
      <c r="Q385" s="850"/>
    </row>
    <row r="386" spans="1:17" ht="14.4" customHeight="1" x14ac:dyDescent="0.3">
      <c r="A386" s="831" t="s">
        <v>577</v>
      </c>
      <c r="B386" s="832" t="s">
        <v>4117</v>
      </c>
      <c r="C386" s="832" t="s">
        <v>4399</v>
      </c>
      <c r="D386" s="832" t="s">
        <v>4788</v>
      </c>
      <c r="E386" s="832" t="s">
        <v>4422</v>
      </c>
      <c r="F386" s="849"/>
      <c r="G386" s="849"/>
      <c r="H386" s="849"/>
      <c r="I386" s="849"/>
      <c r="J386" s="849"/>
      <c r="K386" s="849"/>
      <c r="L386" s="849"/>
      <c r="M386" s="849"/>
      <c r="N386" s="849">
        <v>1</v>
      </c>
      <c r="O386" s="849">
        <v>139.91</v>
      </c>
      <c r="P386" s="837"/>
      <c r="Q386" s="850">
        <v>139.91</v>
      </c>
    </row>
    <row r="387" spans="1:17" ht="14.4" customHeight="1" x14ac:dyDescent="0.3">
      <c r="A387" s="831" t="s">
        <v>577</v>
      </c>
      <c r="B387" s="832" t="s">
        <v>4117</v>
      </c>
      <c r="C387" s="832" t="s">
        <v>4399</v>
      </c>
      <c r="D387" s="832" t="s">
        <v>4789</v>
      </c>
      <c r="E387" s="832" t="s">
        <v>4790</v>
      </c>
      <c r="F387" s="849"/>
      <c r="G387" s="849"/>
      <c r="H387" s="849"/>
      <c r="I387" s="849"/>
      <c r="J387" s="849"/>
      <c r="K387" s="849"/>
      <c r="L387" s="849"/>
      <c r="M387" s="849"/>
      <c r="N387" s="849">
        <v>2</v>
      </c>
      <c r="O387" s="849">
        <v>11062.76</v>
      </c>
      <c r="P387" s="837"/>
      <c r="Q387" s="850">
        <v>5531.38</v>
      </c>
    </row>
    <row r="388" spans="1:17" ht="14.4" customHeight="1" x14ac:dyDescent="0.3">
      <c r="A388" s="831" t="s">
        <v>577</v>
      </c>
      <c r="B388" s="832" t="s">
        <v>4117</v>
      </c>
      <c r="C388" s="832" t="s">
        <v>4399</v>
      </c>
      <c r="D388" s="832" t="s">
        <v>4791</v>
      </c>
      <c r="E388" s="832" t="s">
        <v>4792</v>
      </c>
      <c r="F388" s="849"/>
      <c r="G388" s="849"/>
      <c r="H388" s="849"/>
      <c r="I388" s="849"/>
      <c r="J388" s="849">
        <v>2</v>
      </c>
      <c r="K388" s="849">
        <v>2060</v>
      </c>
      <c r="L388" s="849">
        <v>1</v>
      </c>
      <c r="M388" s="849">
        <v>1030</v>
      </c>
      <c r="N388" s="849">
        <v>1</v>
      </c>
      <c r="O388" s="849">
        <v>1030</v>
      </c>
      <c r="P388" s="837">
        <v>0.5</v>
      </c>
      <c r="Q388" s="850">
        <v>1030</v>
      </c>
    </row>
    <row r="389" spans="1:17" ht="14.4" customHeight="1" x14ac:dyDescent="0.3">
      <c r="A389" s="831" t="s">
        <v>577</v>
      </c>
      <c r="B389" s="832" t="s">
        <v>4117</v>
      </c>
      <c r="C389" s="832" t="s">
        <v>4399</v>
      </c>
      <c r="D389" s="832" t="s">
        <v>4793</v>
      </c>
      <c r="E389" s="832" t="s">
        <v>4794</v>
      </c>
      <c r="F389" s="849"/>
      <c r="G389" s="849"/>
      <c r="H389" s="849"/>
      <c r="I389" s="849"/>
      <c r="J389" s="849">
        <v>3</v>
      </c>
      <c r="K389" s="849">
        <v>1548</v>
      </c>
      <c r="L389" s="849">
        <v>1</v>
      </c>
      <c r="M389" s="849">
        <v>516</v>
      </c>
      <c r="N389" s="849">
        <v>1</v>
      </c>
      <c r="O389" s="849">
        <v>516</v>
      </c>
      <c r="P389" s="837">
        <v>0.33333333333333331</v>
      </c>
      <c r="Q389" s="850">
        <v>516</v>
      </c>
    </row>
    <row r="390" spans="1:17" ht="14.4" customHeight="1" x14ac:dyDescent="0.3">
      <c r="A390" s="831" t="s">
        <v>577</v>
      </c>
      <c r="B390" s="832" t="s">
        <v>4117</v>
      </c>
      <c r="C390" s="832" t="s">
        <v>4399</v>
      </c>
      <c r="D390" s="832" t="s">
        <v>4795</v>
      </c>
      <c r="E390" s="832" t="s">
        <v>4796</v>
      </c>
      <c r="F390" s="849"/>
      <c r="G390" s="849"/>
      <c r="H390" s="849"/>
      <c r="I390" s="849"/>
      <c r="J390" s="849">
        <v>2</v>
      </c>
      <c r="K390" s="849">
        <v>824</v>
      </c>
      <c r="L390" s="849">
        <v>1</v>
      </c>
      <c r="M390" s="849">
        <v>412</v>
      </c>
      <c r="N390" s="849">
        <v>1</v>
      </c>
      <c r="O390" s="849">
        <v>412</v>
      </c>
      <c r="P390" s="837">
        <v>0.5</v>
      </c>
      <c r="Q390" s="850">
        <v>412</v>
      </c>
    </row>
    <row r="391" spans="1:17" ht="14.4" customHeight="1" x14ac:dyDescent="0.3">
      <c r="A391" s="831" t="s">
        <v>577</v>
      </c>
      <c r="B391" s="832" t="s">
        <v>4117</v>
      </c>
      <c r="C391" s="832" t="s">
        <v>4399</v>
      </c>
      <c r="D391" s="832" t="s">
        <v>4797</v>
      </c>
      <c r="E391" s="832" t="s">
        <v>4798</v>
      </c>
      <c r="F391" s="849"/>
      <c r="G391" s="849"/>
      <c r="H391" s="849"/>
      <c r="I391" s="849"/>
      <c r="J391" s="849">
        <v>2</v>
      </c>
      <c r="K391" s="849">
        <v>16908</v>
      </c>
      <c r="L391" s="849">
        <v>1</v>
      </c>
      <c r="M391" s="849">
        <v>8454</v>
      </c>
      <c r="N391" s="849">
        <v>1</v>
      </c>
      <c r="O391" s="849">
        <v>8454</v>
      </c>
      <c r="P391" s="837">
        <v>0.5</v>
      </c>
      <c r="Q391" s="850">
        <v>8454</v>
      </c>
    </row>
    <row r="392" spans="1:17" ht="14.4" customHeight="1" x14ac:dyDescent="0.3">
      <c r="A392" s="831" t="s">
        <v>577</v>
      </c>
      <c r="B392" s="832" t="s">
        <v>4117</v>
      </c>
      <c r="C392" s="832" t="s">
        <v>4399</v>
      </c>
      <c r="D392" s="832" t="s">
        <v>4799</v>
      </c>
      <c r="E392" s="832" t="s">
        <v>4800</v>
      </c>
      <c r="F392" s="849">
        <v>20</v>
      </c>
      <c r="G392" s="849">
        <v>27194.2</v>
      </c>
      <c r="H392" s="849">
        <v>2.2222222222222223</v>
      </c>
      <c r="I392" s="849">
        <v>1359.71</v>
      </c>
      <c r="J392" s="849">
        <v>9</v>
      </c>
      <c r="K392" s="849">
        <v>12237.39</v>
      </c>
      <c r="L392" s="849">
        <v>1</v>
      </c>
      <c r="M392" s="849">
        <v>1359.71</v>
      </c>
      <c r="N392" s="849">
        <v>12</v>
      </c>
      <c r="O392" s="849">
        <v>16316.52</v>
      </c>
      <c r="P392" s="837">
        <v>1.3333333333333335</v>
      </c>
      <c r="Q392" s="850">
        <v>1359.71</v>
      </c>
    </row>
    <row r="393" spans="1:17" ht="14.4" customHeight="1" x14ac:dyDescent="0.3">
      <c r="A393" s="831" t="s">
        <v>577</v>
      </c>
      <c r="B393" s="832" t="s">
        <v>4117</v>
      </c>
      <c r="C393" s="832" t="s">
        <v>4399</v>
      </c>
      <c r="D393" s="832" t="s">
        <v>4801</v>
      </c>
      <c r="E393" s="832" t="s">
        <v>4415</v>
      </c>
      <c r="F393" s="849">
        <v>2</v>
      </c>
      <c r="G393" s="849">
        <v>5663.32</v>
      </c>
      <c r="H393" s="849"/>
      <c r="I393" s="849">
        <v>2831.66</v>
      </c>
      <c r="J393" s="849"/>
      <c r="K393" s="849"/>
      <c r="L393" s="849"/>
      <c r="M393" s="849"/>
      <c r="N393" s="849"/>
      <c r="O393" s="849"/>
      <c r="P393" s="837"/>
      <c r="Q393" s="850"/>
    </row>
    <row r="394" spans="1:17" ht="14.4" customHeight="1" x14ac:dyDescent="0.3">
      <c r="A394" s="831" t="s">
        <v>577</v>
      </c>
      <c r="B394" s="832" t="s">
        <v>4117</v>
      </c>
      <c r="C394" s="832" t="s">
        <v>4399</v>
      </c>
      <c r="D394" s="832" t="s">
        <v>4802</v>
      </c>
      <c r="E394" s="832" t="s">
        <v>4803</v>
      </c>
      <c r="F394" s="849">
        <v>1</v>
      </c>
      <c r="G394" s="849">
        <v>18507</v>
      </c>
      <c r="H394" s="849"/>
      <c r="I394" s="849">
        <v>18507</v>
      </c>
      <c r="J394" s="849"/>
      <c r="K394" s="849"/>
      <c r="L394" s="849"/>
      <c r="M394" s="849"/>
      <c r="N394" s="849"/>
      <c r="O394" s="849"/>
      <c r="P394" s="837"/>
      <c r="Q394" s="850"/>
    </row>
    <row r="395" spans="1:17" ht="14.4" customHeight="1" x14ac:dyDescent="0.3">
      <c r="A395" s="831" t="s">
        <v>577</v>
      </c>
      <c r="B395" s="832" t="s">
        <v>4117</v>
      </c>
      <c r="C395" s="832" t="s">
        <v>4399</v>
      </c>
      <c r="D395" s="832" t="s">
        <v>4804</v>
      </c>
      <c r="E395" s="832" t="s">
        <v>4670</v>
      </c>
      <c r="F395" s="849"/>
      <c r="G395" s="849"/>
      <c r="H395" s="849"/>
      <c r="I395" s="849"/>
      <c r="J395" s="849">
        <v>1</v>
      </c>
      <c r="K395" s="849">
        <v>1649.48</v>
      </c>
      <c r="L395" s="849">
        <v>1</v>
      </c>
      <c r="M395" s="849">
        <v>1649.48</v>
      </c>
      <c r="N395" s="849"/>
      <c r="O395" s="849"/>
      <c r="P395" s="837"/>
      <c r="Q395" s="850"/>
    </row>
    <row r="396" spans="1:17" ht="14.4" customHeight="1" x14ac:dyDescent="0.3">
      <c r="A396" s="831" t="s">
        <v>577</v>
      </c>
      <c r="B396" s="832" t="s">
        <v>4117</v>
      </c>
      <c r="C396" s="832" t="s">
        <v>4399</v>
      </c>
      <c r="D396" s="832" t="s">
        <v>4805</v>
      </c>
      <c r="E396" s="832" t="s">
        <v>4806</v>
      </c>
      <c r="F396" s="849"/>
      <c r="G396" s="849"/>
      <c r="H396" s="849"/>
      <c r="I396" s="849"/>
      <c r="J396" s="849"/>
      <c r="K396" s="849"/>
      <c r="L396" s="849"/>
      <c r="M396" s="849"/>
      <c r="N396" s="849">
        <v>16</v>
      </c>
      <c r="O396" s="849">
        <v>20594.560000000001</v>
      </c>
      <c r="P396" s="837"/>
      <c r="Q396" s="850">
        <v>1287.1600000000001</v>
      </c>
    </row>
    <row r="397" spans="1:17" ht="14.4" customHeight="1" x14ac:dyDescent="0.3">
      <c r="A397" s="831" t="s">
        <v>577</v>
      </c>
      <c r="B397" s="832" t="s">
        <v>4117</v>
      </c>
      <c r="C397" s="832" t="s">
        <v>4399</v>
      </c>
      <c r="D397" s="832" t="s">
        <v>4807</v>
      </c>
      <c r="E397" s="832" t="s">
        <v>4549</v>
      </c>
      <c r="F397" s="849">
        <v>2</v>
      </c>
      <c r="G397" s="849">
        <v>1324.48</v>
      </c>
      <c r="H397" s="849">
        <v>1</v>
      </c>
      <c r="I397" s="849">
        <v>662.24</v>
      </c>
      <c r="J397" s="849">
        <v>2</v>
      </c>
      <c r="K397" s="849">
        <v>1324.48</v>
      </c>
      <c r="L397" s="849">
        <v>1</v>
      </c>
      <c r="M397" s="849">
        <v>662.24</v>
      </c>
      <c r="N397" s="849">
        <v>5</v>
      </c>
      <c r="O397" s="849">
        <v>3311.2</v>
      </c>
      <c r="P397" s="837">
        <v>2.5</v>
      </c>
      <c r="Q397" s="850">
        <v>662.24</v>
      </c>
    </row>
    <row r="398" spans="1:17" ht="14.4" customHeight="1" x14ac:dyDescent="0.3">
      <c r="A398" s="831" t="s">
        <v>577</v>
      </c>
      <c r="B398" s="832" t="s">
        <v>4117</v>
      </c>
      <c r="C398" s="832" t="s">
        <v>4399</v>
      </c>
      <c r="D398" s="832" t="s">
        <v>4808</v>
      </c>
      <c r="E398" s="832" t="s">
        <v>4809</v>
      </c>
      <c r="F398" s="849">
        <v>1</v>
      </c>
      <c r="G398" s="849">
        <v>17479.82</v>
      </c>
      <c r="H398" s="849"/>
      <c r="I398" s="849">
        <v>17479.82</v>
      </c>
      <c r="J398" s="849"/>
      <c r="K398" s="849"/>
      <c r="L398" s="849"/>
      <c r="M398" s="849"/>
      <c r="N398" s="849"/>
      <c r="O398" s="849"/>
      <c r="P398" s="837"/>
      <c r="Q398" s="850"/>
    </row>
    <row r="399" spans="1:17" ht="14.4" customHeight="1" x14ac:dyDescent="0.3">
      <c r="A399" s="831" t="s">
        <v>577</v>
      </c>
      <c r="B399" s="832" t="s">
        <v>4117</v>
      </c>
      <c r="C399" s="832" t="s">
        <v>4399</v>
      </c>
      <c r="D399" s="832" t="s">
        <v>4810</v>
      </c>
      <c r="E399" s="832" t="s">
        <v>4697</v>
      </c>
      <c r="F399" s="849">
        <v>2</v>
      </c>
      <c r="G399" s="849">
        <v>7920</v>
      </c>
      <c r="H399" s="849">
        <v>1</v>
      </c>
      <c r="I399" s="849">
        <v>3960</v>
      </c>
      <c r="J399" s="849">
        <v>2</v>
      </c>
      <c r="K399" s="849">
        <v>7920</v>
      </c>
      <c r="L399" s="849">
        <v>1</v>
      </c>
      <c r="M399" s="849">
        <v>3960</v>
      </c>
      <c r="N399" s="849"/>
      <c r="O399" s="849"/>
      <c r="P399" s="837"/>
      <c r="Q399" s="850"/>
    </row>
    <row r="400" spans="1:17" ht="14.4" customHeight="1" x14ac:dyDescent="0.3">
      <c r="A400" s="831" t="s">
        <v>577</v>
      </c>
      <c r="B400" s="832" t="s">
        <v>4117</v>
      </c>
      <c r="C400" s="832" t="s">
        <v>4399</v>
      </c>
      <c r="D400" s="832" t="s">
        <v>4811</v>
      </c>
      <c r="E400" s="832" t="s">
        <v>4790</v>
      </c>
      <c r="F400" s="849">
        <v>1</v>
      </c>
      <c r="G400" s="849">
        <v>2713.2</v>
      </c>
      <c r="H400" s="849"/>
      <c r="I400" s="849">
        <v>2713.2</v>
      </c>
      <c r="J400" s="849"/>
      <c r="K400" s="849"/>
      <c r="L400" s="849"/>
      <c r="M400" s="849"/>
      <c r="N400" s="849">
        <v>1</v>
      </c>
      <c r="O400" s="849">
        <v>2713.2</v>
      </c>
      <c r="P400" s="837"/>
      <c r="Q400" s="850">
        <v>2713.2</v>
      </c>
    </row>
    <row r="401" spans="1:17" ht="14.4" customHeight="1" x14ac:dyDescent="0.3">
      <c r="A401" s="831" t="s">
        <v>577</v>
      </c>
      <c r="B401" s="832" t="s">
        <v>4117</v>
      </c>
      <c r="C401" s="832" t="s">
        <v>4399</v>
      </c>
      <c r="D401" s="832" t="s">
        <v>4812</v>
      </c>
      <c r="E401" s="832" t="s">
        <v>4813</v>
      </c>
      <c r="F401" s="849">
        <v>1</v>
      </c>
      <c r="G401" s="849">
        <v>10077.6</v>
      </c>
      <c r="H401" s="849">
        <v>1</v>
      </c>
      <c r="I401" s="849">
        <v>10077.6</v>
      </c>
      <c r="J401" s="849">
        <v>1</v>
      </c>
      <c r="K401" s="849">
        <v>10077.6</v>
      </c>
      <c r="L401" s="849">
        <v>1</v>
      </c>
      <c r="M401" s="849">
        <v>10077.6</v>
      </c>
      <c r="N401" s="849">
        <v>2</v>
      </c>
      <c r="O401" s="849">
        <v>20155.2</v>
      </c>
      <c r="P401" s="837">
        <v>2</v>
      </c>
      <c r="Q401" s="850">
        <v>10077.6</v>
      </c>
    </row>
    <row r="402" spans="1:17" ht="14.4" customHeight="1" x14ac:dyDescent="0.3">
      <c r="A402" s="831" t="s">
        <v>577</v>
      </c>
      <c r="B402" s="832" t="s">
        <v>4117</v>
      </c>
      <c r="C402" s="832" t="s">
        <v>4399</v>
      </c>
      <c r="D402" s="832" t="s">
        <v>4814</v>
      </c>
      <c r="E402" s="832" t="s">
        <v>4815</v>
      </c>
      <c r="F402" s="849">
        <v>1</v>
      </c>
      <c r="G402" s="849">
        <v>13645.39</v>
      </c>
      <c r="H402" s="849"/>
      <c r="I402" s="849">
        <v>13645.39</v>
      </c>
      <c r="J402" s="849"/>
      <c r="K402" s="849"/>
      <c r="L402" s="849"/>
      <c r="M402" s="849"/>
      <c r="N402" s="849"/>
      <c r="O402" s="849"/>
      <c r="P402" s="837"/>
      <c r="Q402" s="850"/>
    </row>
    <row r="403" spans="1:17" ht="14.4" customHeight="1" x14ac:dyDescent="0.3">
      <c r="A403" s="831" t="s">
        <v>577</v>
      </c>
      <c r="B403" s="832" t="s">
        <v>4117</v>
      </c>
      <c r="C403" s="832" t="s">
        <v>4399</v>
      </c>
      <c r="D403" s="832" t="s">
        <v>4816</v>
      </c>
      <c r="E403" s="832" t="s">
        <v>4817</v>
      </c>
      <c r="F403" s="849"/>
      <c r="G403" s="849"/>
      <c r="H403" s="849"/>
      <c r="I403" s="849"/>
      <c r="J403" s="849">
        <v>1</v>
      </c>
      <c r="K403" s="849">
        <v>15694.73</v>
      </c>
      <c r="L403" s="849">
        <v>1</v>
      </c>
      <c r="M403" s="849">
        <v>15694.73</v>
      </c>
      <c r="N403" s="849">
        <v>1</v>
      </c>
      <c r="O403" s="849">
        <v>15694.73</v>
      </c>
      <c r="P403" s="837">
        <v>1</v>
      </c>
      <c r="Q403" s="850">
        <v>15694.73</v>
      </c>
    </row>
    <row r="404" spans="1:17" ht="14.4" customHeight="1" x14ac:dyDescent="0.3">
      <c r="A404" s="831" t="s">
        <v>577</v>
      </c>
      <c r="B404" s="832" t="s">
        <v>4117</v>
      </c>
      <c r="C404" s="832" t="s">
        <v>4399</v>
      </c>
      <c r="D404" s="832" t="s">
        <v>4818</v>
      </c>
      <c r="E404" s="832" t="s">
        <v>4819</v>
      </c>
      <c r="F404" s="849">
        <v>23</v>
      </c>
      <c r="G404" s="849">
        <v>24742.25</v>
      </c>
      <c r="H404" s="849">
        <v>0.71875</v>
      </c>
      <c r="I404" s="849">
        <v>1075.75</v>
      </c>
      <c r="J404" s="849">
        <v>32</v>
      </c>
      <c r="K404" s="849">
        <v>34424</v>
      </c>
      <c r="L404" s="849">
        <v>1</v>
      </c>
      <c r="M404" s="849">
        <v>1075.75</v>
      </c>
      <c r="N404" s="849">
        <v>16</v>
      </c>
      <c r="O404" s="849">
        <v>17212</v>
      </c>
      <c r="P404" s="837">
        <v>0.5</v>
      </c>
      <c r="Q404" s="850">
        <v>1075.75</v>
      </c>
    </row>
    <row r="405" spans="1:17" ht="14.4" customHeight="1" x14ac:dyDescent="0.3">
      <c r="A405" s="831" t="s">
        <v>577</v>
      </c>
      <c r="B405" s="832" t="s">
        <v>4117</v>
      </c>
      <c r="C405" s="832" t="s">
        <v>4399</v>
      </c>
      <c r="D405" s="832" t="s">
        <v>4820</v>
      </c>
      <c r="E405" s="832" t="s">
        <v>4821</v>
      </c>
      <c r="F405" s="849">
        <v>6</v>
      </c>
      <c r="G405" s="849">
        <v>9700.380000000001</v>
      </c>
      <c r="H405" s="849">
        <v>2</v>
      </c>
      <c r="I405" s="849">
        <v>1616.7300000000002</v>
      </c>
      <c r="J405" s="849">
        <v>3</v>
      </c>
      <c r="K405" s="849">
        <v>4850.1900000000005</v>
      </c>
      <c r="L405" s="849">
        <v>1</v>
      </c>
      <c r="M405" s="849">
        <v>1616.7300000000002</v>
      </c>
      <c r="N405" s="849">
        <v>4</v>
      </c>
      <c r="O405" s="849">
        <v>6466.92</v>
      </c>
      <c r="P405" s="837">
        <v>1.3333333333333333</v>
      </c>
      <c r="Q405" s="850">
        <v>1616.73</v>
      </c>
    </row>
    <row r="406" spans="1:17" ht="14.4" customHeight="1" x14ac:dyDescent="0.3">
      <c r="A406" s="831" t="s">
        <v>577</v>
      </c>
      <c r="B406" s="832" t="s">
        <v>4117</v>
      </c>
      <c r="C406" s="832" t="s">
        <v>4399</v>
      </c>
      <c r="D406" s="832" t="s">
        <v>4822</v>
      </c>
      <c r="E406" s="832" t="s">
        <v>4714</v>
      </c>
      <c r="F406" s="849">
        <v>1</v>
      </c>
      <c r="G406" s="849">
        <v>13316.13</v>
      </c>
      <c r="H406" s="849"/>
      <c r="I406" s="849">
        <v>13316.13</v>
      </c>
      <c r="J406" s="849"/>
      <c r="K406" s="849"/>
      <c r="L406" s="849"/>
      <c r="M406" s="849"/>
      <c r="N406" s="849"/>
      <c r="O406" s="849"/>
      <c r="P406" s="837"/>
      <c r="Q406" s="850"/>
    </row>
    <row r="407" spans="1:17" ht="14.4" customHeight="1" x14ac:dyDescent="0.3">
      <c r="A407" s="831" t="s">
        <v>577</v>
      </c>
      <c r="B407" s="832" t="s">
        <v>4117</v>
      </c>
      <c r="C407" s="832" t="s">
        <v>4399</v>
      </c>
      <c r="D407" s="832" t="s">
        <v>4823</v>
      </c>
      <c r="E407" s="832" t="s">
        <v>4824</v>
      </c>
      <c r="F407" s="849">
        <v>1</v>
      </c>
      <c r="G407" s="849">
        <v>248.73</v>
      </c>
      <c r="H407" s="849"/>
      <c r="I407" s="849">
        <v>248.73</v>
      </c>
      <c r="J407" s="849"/>
      <c r="K407" s="849"/>
      <c r="L407" s="849"/>
      <c r="M407" s="849"/>
      <c r="N407" s="849"/>
      <c r="O407" s="849"/>
      <c r="P407" s="837"/>
      <c r="Q407" s="850"/>
    </row>
    <row r="408" spans="1:17" ht="14.4" customHeight="1" x14ac:dyDescent="0.3">
      <c r="A408" s="831" t="s">
        <v>577</v>
      </c>
      <c r="B408" s="832" t="s">
        <v>4117</v>
      </c>
      <c r="C408" s="832" t="s">
        <v>4399</v>
      </c>
      <c r="D408" s="832" t="s">
        <v>4825</v>
      </c>
      <c r="E408" s="832" t="s">
        <v>4826</v>
      </c>
      <c r="F408" s="849"/>
      <c r="G408" s="849"/>
      <c r="H408" s="849"/>
      <c r="I408" s="849"/>
      <c r="J408" s="849">
        <v>1</v>
      </c>
      <c r="K408" s="849">
        <v>10707.71</v>
      </c>
      <c r="L408" s="849">
        <v>1</v>
      </c>
      <c r="M408" s="849">
        <v>10707.71</v>
      </c>
      <c r="N408" s="849">
        <v>1</v>
      </c>
      <c r="O408" s="849">
        <v>10707.71</v>
      </c>
      <c r="P408" s="837">
        <v>1</v>
      </c>
      <c r="Q408" s="850">
        <v>10707.71</v>
      </c>
    </row>
    <row r="409" spans="1:17" ht="14.4" customHeight="1" x14ac:dyDescent="0.3">
      <c r="A409" s="831" t="s">
        <v>577</v>
      </c>
      <c r="B409" s="832" t="s">
        <v>4117</v>
      </c>
      <c r="C409" s="832" t="s">
        <v>4399</v>
      </c>
      <c r="D409" s="832" t="s">
        <v>4827</v>
      </c>
      <c r="E409" s="832" t="s">
        <v>4828</v>
      </c>
      <c r="F409" s="849">
        <v>52</v>
      </c>
      <c r="G409" s="849">
        <v>4622.8</v>
      </c>
      <c r="H409" s="849">
        <v>1.0196078431372551</v>
      </c>
      <c r="I409" s="849">
        <v>88.9</v>
      </c>
      <c r="J409" s="849">
        <v>51</v>
      </c>
      <c r="K409" s="849">
        <v>4533.8999999999996</v>
      </c>
      <c r="L409" s="849">
        <v>1</v>
      </c>
      <c r="M409" s="849">
        <v>88.899999999999991</v>
      </c>
      <c r="N409" s="849">
        <v>71</v>
      </c>
      <c r="O409" s="849">
        <v>6311.9</v>
      </c>
      <c r="P409" s="837">
        <v>1.392156862745098</v>
      </c>
      <c r="Q409" s="850">
        <v>88.899999999999991</v>
      </c>
    </row>
    <row r="410" spans="1:17" ht="14.4" customHeight="1" x14ac:dyDescent="0.3">
      <c r="A410" s="831" t="s">
        <v>577</v>
      </c>
      <c r="B410" s="832" t="s">
        <v>4117</v>
      </c>
      <c r="C410" s="832" t="s">
        <v>4399</v>
      </c>
      <c r="D410" s="832" t="s">
        <v>4829</v>
      </c>
      <c r="E410" s="832" t="s">
        <v>4830</v>
      </c>
      <c r="F410" s="849"/>
      <c r="G410" s="849"/>
      <c r="H410" s="849"/>
      <c r="I410" s="849"/>
      <c r="J410" s="849">
        <v>6</v>
      </c>
      <c r="K410" s="849">
        <v>3693.6</v>
      </c>
      <c r="L410" s="849">
        <v>1</v>
      </c>
      <c r="M410" s="849">
        <v>615.6</v>
      </c>
      <c r="N410" s="849">
        <v>5</v>
      </c>
      <c r="O410" s="849">
        <v>3078</v>
      </c>
      <c r="P410" s="837">
        <v>0.83333333333333337</v>
      </c>
      <c r="Q410" s="850">
        <v>615.6</v>
      </c>
    </row>
    <row r="411" spans="1:17" ht="14.4" customHeight="1" x14ac:dyDescent="0.3">
      <c r="A411" s="831" t="s">
        <v>577</v>
      </c>
      <c r="B411" s="832" t="s">
        <v>4117</v>
      </c>
      <c r="C411" s="832" t="s">
        <v>4399</v>
      </c>
      <c r="D411" s="832" t="s">
        <v>4831</v>
      </c>
      <c r="E411" s="832" t="s">
        <v>4832</v>
      </c>
      <c r="F411" s="849"/>
      <c r="G411" s="849"/>
      <c r="H411" s="849"/>
      <c r="I411" s="849"/>
      <c r="J411" s="849">
        <v>28</v>
      </c>
      <c r="K411" s="849">
        <v>16598.400000000001</v>
      </c>
      <c r="L411" s="849">
        <v>1</v>
      </c>
      <c r="M411" s="849">
        <v>592.80000000000007</v>
      </c>
      <c r="N411" s="849">
        <v>4</v>
      </c>
      <c r="O411" s="849">
        <v>2371.1999999999998</v>
      </c>
      <c r="P411" s="837">
        <v>0.14285714285714282</v>
      </c>
      <c r="Q411" s="850">
        <v>592.79999999999995</v>
      </c>
    </row>
    <row r="412" spans="1:17" ht="14.4" customHeight="1" x14ac:dyDescent="0.3">
      <c r="A412" s="831" t="s">
        <v>577</v>
      </c>
      <c r="B412" s="832" t="s">
        <v>4117</v>
      </c>
      <c r="C412" s="832" t="s">
        <v>4399</v>
      </c>
      <c r="D412" s="832" t="s">
        <v>4833</v>
      </c>
      <c r="E412" s="832" t="s">
        <v>4834</v>
      </c>
      <c r="F412" s="849"/>
      <c r="G412" s="849"/>
      <c r="H412" s="849"/>
      <c r="I412" s="849"/>
      <c r="J412" s="849">
        <v>6</v>
      </c>
      <c r="K412" s="849">
        <v>12312</v>
      </c>
      <c r="L412" s="849">
        <v>1</v>
      </c>
      <c r="M412" s="849">
        <v>2052</v>
      </c>
      <c r="N412" s="849">
        <v>4</v>
      </c>
      <c r="O412" s="849">
        <v>8208</v>
      </c>
      <c r="P412" s="837">
        <v>0.66666666666666663</v>
      </c>
      <c r="Q412" s="850">
        <v>2052</v>
      </c>
    </row>
    <row r="413" spans="1:17" ht="14.4" customHeight="1" x14ac:dyDescent="0.3">
      <c r="A413" s="831" t="s">
        <v>577</v>
      </c>
      <c r="B413" s="832" t="s">
        <v>4117</v>
      </c>
      <c r="C413" s="832" t="s">
        <v>4399</v>
      </c>
      <c r="D413" s="832" t="s">
        <v>4835</v>
      </c>
      <c r="E413" s="832" t="s">
        <v>4836</v>
      </c>
      <c r="F413" s="849"/>
      <c r="G413" s="849"/>
      <c r="H413" s="849"/>
      <c r="I413" s="849"/>
      <c r="J413" s="849"/>
      <c r="K413" s="849"/>
      <c r="L413" s="849"/>
      <c r="M413" s="849"/>
      <c r="N413" s="849">
        <v>2</v>
      </c>
      <c r="O413" s="849">
        <v>19184.34</v>
      </c>
      <c r="P413" s="837"/>
      <c r="Q413" s="850">
        <v>9592.17</v>
      </c>
    </row>
    <row r="414" spans="1:17" ht="14.4" customHeight="1" x14ac:dyDescent="0.3">
      <c r="A414" s="831" t="s">
        <v>577</v>
      </c>
      <c r="B414" s="832" t="s">
        <v>4117</v>
      </c>
      <c r="C414" s="832" t="s">
        <v>4399</v>
      </c>
      <c r="D414" s="832" t="s">
        <v>4837</v>
      </c>
      <c r="E414" s="832" t="s">
        <v>4838</v>
      </c>
      <c r="F414" s="849"/>
      <c r="G414" s="849"/>
      <c r="H414" s="849"/>
      <c r="I414" s="849"/>
      <c r="J414" s="849">
        <v>8</v>
      </c>
      <c r="K414" s="849">
        <v>4924.8</v>
      </c>
      <c r="L414" s="849">
        <v>1</v>
      </c>
      <c r="M414" s="849">
        <v>615.6</v>
      </c>
      <c r="N414" s="849">
        <v>19</v>
      </c>
      <c r="O414" s="849">
        <v>12274</v>
      </c>
      <c r="P414" s="837">
        <v>2.492283950617284</v>
      </c>
      <c r="Q414" s="850">
        <v>646</v>
      </c>
    </row>
    <row r="415" spans="1:17" ht="14.4" customHeight="1" x14ac:dyDescent="0.3">
      <c r="A415" s="831" t="s">
        <v>577</v>
      </c>
      <c r="B415" s="832" t="s">
        <v>4117</v>
      </c>
      <c r="C415" s="832" t="s">
        <v>4399</v>
      </c>
      <c r="D415" s="832" t="s">
        <v>4839</v>
      </c>
      <c r="E415" s="832" t="s">
        <v>4840</v>
      </c>
      <c r="F415" s="849">
        <v>1</v>
      </c>
      <c r="G415" s="849">
        <v>3186</v>
      </c>
      <c r="H415" s="849"/>
      <c r="I415" s="849">
        <v>3186</v>
      </c>
      <c r="J415" s="849"/>
      <c r="K415" s="849"/>
      <c r="L415" s="849"/>
      <c r="M415" s="849"/>
      <c r="N415" s="849"/>
      <c r="O415" s="849"/>
      <c r="P415" s="837"/>
      <c r="Q415" s="850"/>
    </row>
    <row r="416" spans="1:17" ht="14.4" customHeight="1" x14ac:dyDescent="0.3">
      <c r="A416" s="831" t="s">
        <v>577</v>
      </c>
      <c r="B416" s="832" t="s">
        <v>4117</v>
      </c>
      <c r="C416" s="832" t="s">
        <v>4399</v>
      </c>
      <c r="D416" s="832" t="s">
        <v>4841</v>
      </c>
      <c r="E416" s="832" t="s">
        <v>4842</v>
      </c>
      <c r="F416" s="849"/>
      <c r="G416" s="849"/>
      <c r="H416" s="849"/>
      <c r="I416" s="849"/>
      <c r="J416" s="849"/>
      <c r="K416" s="849"/>
      <c r="L416" s="849"/>
      <c r="M416" s="849"/>
      <c r="N416" s="849">
        <v>2</v>
      </c>
      <c r="O416" s="849">
        <v>45189.599999999999</v>
      </c>
      <c r="P416" s="837"/>
      <c r="Q416" s="850">
        <v>22594.799999999999</v>
      </c>
    </row>
    <row r="417" spans="1:17" ht="14.4" customHeight="1" x14ac:dyDescent="0.3">
      <c r="A417" s="831" t="s">
        <v>577</v>
      </c>
      <c r="B417" s="832" t="s">
        <v>4117</v>
      </c>
      <c r="C417" s="832" t="s">
        <v>4399</v>
      </c>
      <c r="D417" s="832" t="s">
        <v>4843</v>
      </c>
      <c r="E417" s="832" t="s">
        <v>4842</v>
      </c>
      <c r="F417" s="849"/>
      <c r="G417" s="849"/>
      <c r="H417" s="849"/>
      <c r="I417" s="849"/>
      <c r="J417" s="849"/>
      <c r="K417" s="849"/>
      <c r="L417" s="849"/>
      <c r="M417" s="849"/>
      <c r="N417" s="849">
        <v>2</v>
      </c>
      <c r="O417" s="849">
        <v>38751.699999999997</v>
      </c>
      <c r="P417" s="837"/>
      <c r="Q417" s="850">
        <v>19375.849999999999</v>
      </c>
    </row>
    <row r="418" spans="1:17" ht="14.4" customHeight="1" x14ac:dyDescent="0.3">
      <c r="A418" s="831" t="s">
        <v>577</v>
      </c>
      <c r="B418" s="832" t="s">
        <v>4117</v>
      </c>
      <c r="C418" s="832" t="s">
        <v>4399</v>
      </c>
      <c r="D418" s="832" t="s">
        <v>4844</v>
      </c>
      <c r="E418" s="832" t="s">
        <v>4845</v>
      </c>
      <c r="F418" s="849">
        <v>2</v>
      </c>
      <c r="G418" s="849">
        <v>15584.04</v>
      </c>
      <c r="H418" s="849"/>
      <c r="I418" s="849">
        <v>7792.02</v>
      </c>
      <c r="J418" s="849"/>
      <c r="K418" s="849"/>
      <c r="L418" s="849"/>
      <c r="M418" s="849"/>
      <c r="N418" s="849">
        <v>1</v>
      </c>
      <c r="O418" s="849">
        <v>7792.02</v>
      </c>
      <c r="P418" s="837"/>
      <c r="Q418" s="850">
        <v>7792.02</v>
      </c>
    </row>
    <row r="419" spans="1:17" ht="14.4" customHeight="1" x14ac:dyDescent="0.3">
      <c r="A419" s="831" t="s">
        <v>577</v>
      </c>
      <c r="B419" s="832" t="s">
        <v>4117</v>
      </c>
      <c r="C419" s="832" t="s">
        <v>4399</v>
      </c>
      <c r="D419" s="832" t="s">
        <v>4846</v>
      </c>
      <c r="E419" s="832" t="s">
        <v>4847</v>
      </c>
      <c r="F419" s="849">
        <v>1</v>
      </c>
      <c r="G419" s="849">
        <v>6977.12</v>
      </c>
      <c r="H419" s="849">
        <v>1</v>
      </c>
      <c r="I419" s="849">
        <v>6977.12</v>
      </c>
      <c r="J419" s="849">
        <v>1</v>
      </c>
      <c r="K419" s="849">
        <v>6977.12</v>
      </c>
      <c r="L419" s="849">
        <v>1</v>
      </c>
      <c r="M419" s="849">
        <v>6977.12</v>
      </c>
      <c r="N419" s="849">
        <v>2</v>
      </c>
      <c r="O419" s="849">
        <v>13954.24</v>
      </c>
      <c r="P419" s="837">
        <v>2</v>
      </c>
      <c r="Q419" s="850">
        <v>6977.12</v>
      </c>
    </row>
    <row r="420" spans="1:17" ht="14.4" customHeight="1" x14ac:dyDescent="0.3">
      <c r="A420" s="831" t="s">
        <v>577</v>
      </c>
      <c r="B420" s="832" t="s">
        <v>4117</v>
      </c>
      <c r="C420" s="832" t="s">
        <v>4399</v>
      </c>
      <c r="D420" s="832" t="s">
        <v>4848</v>
      </c>
      <c r="E420" s="832" t="s">
        <v>4549</v>
      </c>
      <c r="F420" s="849"/>
      <c r="G420" s="849"/>
      <c r="H420" s="849"/>
      <c r="I420" s="849"/>
      <c r="J420" s="849"/>
      <c r="K420" s="849"/>
      <c r="L420" s="849"/>
      <c r="M420" s="849"/>
      <c r="N420" s="849">
        <v>1</v>
      </c>
      <c r="O420" s="849">
        <v>592.79999999999995</v>
      </c>
      <c r="P420" s="837"/>
      <c r="Q420" s="850">
        <v>592.79999999999995</v>
      </c>
    </row>
    <row r="421" spans="1:17" ht="14.4" customHeight="1" x14ac:dyDescent="0.3">
      <c r="A421" s="831" t="s">
        <v>577</v>
      </c>
      <c r="B421" s="832" t="s">
        <v>4117</v>
      </c>
      <c r="C421" s="832" t="s">
        <v>4399</v>
      </c>
      <c r="D421" s="832" t="s">
        <v>4849</v>
      </c>
      <c r="E421" s="832" t="s">
        <v>4850</v>
      </c>
      <c r="F421" s="849">
        <v>4.8</v>
      </c>
      <c r="G421" s="849">
        <v>321.60000000000002</v>
      </c>
      <c r="H421" s="849">
        <v>1.1428571428571428</v>
      </c>
      <c r="I421" s="849">
        <v>67.000000000000014</v>
      </c>
      <c r="J421" s="849">
        <v>4.1999999999999993</v>
      </c>
      <c r="K421" s="849">
        <v>281.40000000000003</v>
      </c>
      <c r="L421" s="849">
        <v>1</v>
      </c>
      <c r="M421" s="849">
        <v>67.000000000000014</v>
      </c>
      <c r="N421" s="849">
        <v>2</v>
      </c>
      <c r="O421" s="849">
        <v>134</v>
      </c>
      <c r="P421" s="837">
        <v>0.47619047619047611</v>
      </c>
      <c r="Q421" s="850">
        <v>67</v>
      </c>
    </row>
    <row r="422" spans="1:17" ht="14.4" customHeight="1" x14ac:dyDescent="0.3">
      <c r="A422" s="831" t="s">
        <v>577</v>
      </c>
      <c r="B422" s="832" t="s">
        <v>4117</v>
      </c>
      <c r="C422" s="832" t="s">
        <v>4399</v>
      </c>
      <c r="D422" s="832" t="s">
        <v>4851</v>
      </c>
      <c r="E422" s="832" t="s">
        <v>4852</v>
      </c>
      <c r="F422" s="849"/>
      <c r="G422" s="849"/>
      <c r="H422" s="849"/>
      <c r="I422" s="849"/>
      <c r="J422" s="849"/>
      <c r="K422" s="849"/>
      <c r="L422" s="849"/>
      <c r="M422" s="849"/>
      <c r="N422" s="849">
        <v>4</v>
      </c>
      <c r="O422" s="849">
        <v>13739.28</v>
      </c>
      <c r="P422" s="837"/>
      <c r="Q422" s="850">
        <v>3434.82</v>
      </c>
    </row>
    <row r="423" spans="1:17" ht="14.4" customHeight="1" x14ac:dyDescent="0.3">
      <c r="A423" s="831" t="s">
        <v>577</v>
      </c>
      <c r="B423" s="832" t="s">
        <v>4117</v>
      </c>
      <c r="C423" s="832" t="s">
        <v>4399</v>
      </c>
      <c r="D423" s="832" t="s">
        <v>4853</v>
      </c>
      <c r="E423" s="832" t="s">
        <v>4854</v>
      </c>
      <c r="F423" s="849">
        <v>1</v>
      </c>
      <c r="G423" s="849">
        <v>9185.2900000000009</v>
      </c>
      <c r="H423" s="849"/>
      <c r="I423" s="849">
        <v>9185.2900000000009</v>
      </c>
      <c r="J423" s="849"/>
      <c r="K423" s="849"/>
      <c r="L423" s="849"/>
      <c r="M423" s="849"/>
      <c r="N423" s="849"/>
      <c r="O423" s="849"/>
      <c r="P423" s="837"/>
      <c r="Q423" s="850"/>
    </row>
    <row r="424" spans="1:17" ht="14.4" customHeight="1" x14ac:dyDescent="0.3">
      <c r="A424" s="831" t="s">
        <v>577</v>
      </c>
      <c r="B424" s="832" t="s">
        <v>4117</v>
      </c>
      <c r="C424" s="832" t="s">
        <v>4399</v>
      </c>
      <c r="D424" s="832" t="s">
        <v>4855</v>
      </c>
      <c r="E424" s="832" t="s">
        <v>4856</v>
      </c>
      <c r="F424" s="849"/>
      <c r="G424" s="849"/>
      <c r="H424" s="849"/>
      <c r="I424" s="849"/>
      <c r="J424" s="849">
        <v>6</v>
      </c>
      <c r="K424" s="849">
        <v>32777.879999999997</v>
      </c>
      <c r="L424" s="849">
        <v>1</v>
      </c>
      <c r="M424" s="849">
        <v>5462.98</v>
      </c>
      <c r="N424" s="849">
        <v>7</v>
      </c>
      <c r="O424" s="849">
        <v>38240.86</v>
      </c>
      <c r="P424" s="837">
        <v>1.1666666666666667</v>
      </c>
      <c r="Q424" s="850">
        <v>5462.9800000000005</v>
      </c>
    </row>
    <row r="425" spans="1:17" ht="14.4" customHeight="1" x14ac:dyDescent="0.3">
      <c r="A425" s="831" t="s">
        <v>577</v>
      </c>
      <c r="B425" s="832" t="s">
        <v>4117</v>
      </c>
      <c r="C425" s="832" t="s">
        <v>4399</v>
      </c>
      <c r="D425" s="832" t="s">
        <v>4857</v>
      </c>
      <c r="E425" s="832" t="s">
        <v>4858</v>
      </c>
      <c r="F425" s="849"/>
      <c r="G425" s="849"/>
      <c r="H425" s="849"/>
      <c r="I425" s="849"/>
      <c r="J425" s="849"/>
      <c r="K425" s="849"/>
      <c r="L425" s="849"/>
      <c r="M425" s="849"/>
      <c r="N425" s="849">
        <v>1</v>
      </c>
      <c r="O425" s="849">
        <v>15808.48</v>
      </c>
      <c r="P425" s="837"/>
      <c r="Q425" s="850">
        <v>15808.48</v>
      </c>
    </row>
    <row r="426" spans="1:17" ht="14.4" customHeight="1" x14ac:dyDescent="0.3">
      <c r="A426" s="831" t="s">
        <v>577</v>
      </c>
      <c r="B426" s="832" t="s">
        <v>4117</v>
      </c>
      <c r="C426" s="832" t="s">
        <v>4399</v>
      </c>
      <c r="D426" s="832" t="s">
        <v>4859</v>
      </c>
      <c r="E426" s="832" t="s">
        <v>4441</v>
      </c>
      <c r="F426" s="849">
        <v>2</v>
      </c>
      <c r="G426" s="849">
        <v>24524.5</v>
      </c>
      <c r="H426" s="849"/>
      <c r="I426" s="849">
        <v>12262.25</v>
      </c>
      <c r="J426" s="849"/>
      <c r="K426" s="849"/>
      <c r="L426" s="849"/>
      <c r="M426" s="849"/>
      <c r="N426" s="849"/>
      <c r="O426" s="849"/>
      <c r="P426" s="837"/>
      <c r="Q426" s="850"/>
    </row>
    <row r="427" spans="1:17" ht="14.4" customHeight="1" x14ac:dyDescent="0.3">
      <c r="A427" s="831" t="s">
        <v>577</v>
      </c>
      <c r="B427" s="832" t="s">
        <v>4117</v>
      </c>
      <c r="C427" s="832" t="s">
        <v>4399</v>
      </c>
      <c r="D427" s="832" t="s">
        <v>4860</v>
      </c>
      <c r="E427" s="832" t="s">
        <v>4861</v>
      </c>
      <c r="F427" s="849"/>
      <c r="G427" s="849"/>
      <c r="H427" s="849"/>
      <c r="I427" s="849"/>
      <c r="J427" s="849">
        <v>4</v>
      </c>
      <c r="K427" s="849">
        <v>8694.2800000000007</v>
      </c>
      <c r="L427" s="849">
        <v>1</v>
      </c>
      <c r="M427" s="849">
        <v>2173.5700000000002</v>
      </c>
      <c r="N427" s="849">
        <v>1</v>
      </c>
      <c r="O427" s="849">
        <v>1982.35</v>
      </c>
      <c r="P427" s="837">
        <v>0.22800622938299661</v>
      </c>
      <c r="Q427" s="850">
        <v>1982.35</v>
      </c>
    </row>
    <row r="428" spans="1:17" ht="14.4" customHeight="1" x14ac:dyDescent="0.3">
      <c r="A428" s="831" t="s">
        <v>577</v>
      </c>
      <c r="B428" s="832" t="s">
        <v>4117</v>
      </c>
      <c r="C428" s="832" t="s">
        <v>4399</v>
      </c>
      <c r="D428" s="832" t="s">
        <v>4862</v>
      </c>
      <c r="E428" s="832" t="s">
        <v>4863</v>
      </c>
      <c r="F428" s="849"/>
      <c r="G428" s="849"/>
      <c r="H428" s="849"/>
      <c r="I428" s="849"/>
      <c r="J428" s="849">
        <v>2</v>
      </c>
      <c r="K428" s="849">
        <v>26548.94</v>
      </c>
      <c r="L428" s="849">
        <v>1</v>
      </c>
      <c r="M428" s="849">
        <v>13274.47</v>
      </c>
      <c r="N428" s="849"/>
      <c r="O428" s="849"/>
      <c r="P428" s="837"/>
      <c r="Q428" s="850"/>
    </row>
    <row r="429" spans="1:17" ht="14.4" customHeight="1" x14ac:dyDescent="0.3">
      <c r="A429" s="831" t="s">
        <v>577</v>
      </c>
      <c r="B429" s="832" t="s">
        <v>4117</v>
      </c>
      <c r="C429" s="832" t="s">
        <v>4399</v>
      </c>
      <c r="D429" s="832" t="s">
        <v>4864</v>
      </c>
      <c r="E429" s="832" t="s">
        <v>4865</v>
      </c>
      <c r="F429" s="849"/>
      <c r="G429" s="849"/>
      <c r="H429" s="849"/>
      <c r="I429" s="849"/>
      <c r="J429" s="849">
        <v>17</v>
      </c>
      <c r="K429" s="849">
        <v>41409.79</v>
      </c>
      <c r="L429" s="849">
        <v>1</v>
      </c>
      <c r="M429" s="849">
        <v>2435.87</v>
      </c>
      <c r="N429" s="849"/>
      <c r="O429" s="849"/>
      <c r="P429" s="837"/>
      <c r="Q429" s="850"/>
    </row>
    <row r="430" spans="1:17" ht="14.4" customHeight="1" x14ac:dyDescent="0.3">
      <c r="A430" s="831" t="s">
        <v>577</v>
      </c>
      <c r="B430" s="832" t="s">
        <v>4117</v>
      </c>
      <c r="C430" s="832" t="s">
        <v>4399</v>
      </c>
      <c r="D430" s="832" t="s">
        <v>4866</v>
      </c>
      <c r="E430" s="832" t="s">
        <v>4809</v>
      </c>
      <c r="F430" s="849">
        <v>1</v>
      </c>
      <c r="G430" s="849">
        <v>17120.98</v>
      </c>
      <c r="H430" s="849"/>
      <c r="I430" s="849">
        <v>17120.98</v>
      </c>
      <c r="J430" s="849"/>
      <c r="K430" s="849"/>
      <c r="L430" s="849"/>
      <c r="M430" s="849"/>
      <c r="N430" s="849"/>
      <c r="O430" s="849"/>
      <c r="P430" s="837"/>
      <c r="Q430" s="850"/>
    </row>
    <row r="431" spans="1:17" ht="14.4" customHeight="1" x14ac:dyDescent="0.3">
      <c r="A431" s="831" t="s">
        <v>577</v>
      </c>
      <c r="B431" s="832" t="s">
        <v>4117</v>
      </c>
      <c r="C431" s="832" t="s">
        <v>4399</v>
      </c>
      <c r="D431" s="832" t="s">
        <v>4867</v>
      </c>
      <c r="E431" s="832" t="s">
        <v>4868</v>
      </c>
      <c r="F431" s="849"/>
      <c r="G431" s="849"/>
      <c r="H431" s="849"/>
      <c r="I431" s="849"/>
      <c r="J431" s="849">
        <v>3</v>
      </c>
      <c r="K431" s="849">
        <v>11354.400000000001</v>
      </c>
      <c r="L431" s="849">
        <v>1</v>
      </c>
      <c r="M431" s="849">
        <v>3784.8000000000006</v>
      </c>
      <c r="N431" s="849"/>
      <c r="O431" s="849"/>
      <c r="P431" s="837"/>
      <c r="Q431" s="850"/>
    </row>
    <row r="432" spans="1:17" ht="14.4" customHeight="1" x14ac:dyDescent="0.3">
      <c r="A432" s="831" t="s">
        <v>577</v>
      </c>
      <c r="B432" s="832" t="s">
        <v>4117</v>
      </c>
      <c r="C432" s="832" t="s">
        <v>4399</v>
      </c>
      <c r="D432" s="832" t="s">
        <v>4869</v>
      </c>
      <c r="E432" s="832" t="s">
        <v>4748</v>
      </c>
      <c r="F432" s="849">
        <v>1</v>
      </c>
      <c r="G432" s="849">
        <v>376.2</v>
      </c>
      <c r="H432" s="849"/>
      <c r="I432" s="849">
        <v>376.2</v>
      </c>
      <c r="J432" s="849"/>
      <c r="K432" s="849"/>
      <c r="L432" s="849"/>
      <c r="M432" s="849"/>
      <c r="N432" s="849"/>
      <c r="O432" s="849"/>
      <c r="P432" s="837"/>
      <c r="Q432" s="850"/>
    </row>
    <row r="433" spans="1:17" ht="14.4" customHeight="1" x14ac:dyDescent="0.3">
      <c r="A433" s="831" t="s">
        <v>577</v>
      </c>
      <c r="B433" s="832" t="s">
        <v>4117</v>
      </c>
      <c r="C433" s="832" t="s">
        <v>4399</v>
      </c>
      <c r="D433" s="832" t="s">
        <v>4870</v>
      </c>
      <c r="E433" s="832" t="s">
        <v>4871</v>
      </c>
      <c r="F433" s="849">
        <v>2</v>
      </c>
      <c r="G433" s="849">
        <v>15504</v>
      </c>
      <c r="H433" s="849"/>
      <c r="I433" s="849">
        <v>7752</v>
      </c>
      <c r="J433" s="849"/>
      <c r="K433" s="849"/>
      <c r="L433" s="849"/>
      <c r="M433" s="849"/>
      <c r="N433" s="849">
        <v>3</v>
      </c>
      <c r="O433" s="849">
        <v>23256</v>
      </c>
      <c r="P433" s="837"/>
      <c r="Q433" s="850">
        <v>7752</v>
      </c>
    </row>
    <row r="434" spans="1:17" ht="14.4" customHeight="1" x14ac:dyDescent="0.3">
      <c r="A434" s="831" t="s">
        <v>577</v>
      </c>
      <c r="B434" s="832" t="s">
        <v>4117</v>
      </c>
      <c r="C434" s="832" t="s">
        <v>4399</v>
      </c>
      <c r="D434" s="832" t="s">
        <v>4872</v>
      </c>
      <c r="E434" s="832" t="s">
        <v>4873</v>
      </c>
      <c r="F434" s="849">
        <v>1</v>
      </c>
      <c r="G434" s="849">
        <v>2007.44</v>
      </c>
      <c r="H434" s="849"/>
      <c r="I434" s="849">
        <v>2007.44</v>
      </c>
      <c r="J434" s="849"/>
      <c r="K434" s="849"/>
      <c r="L434" s="849"/>
      <c r="M434" s="849"/>
      <c r="N434" s="849"/>
      <c r="O434" s="849"/>
      <c r="P434" s="837"/>
      <c r="Q434" s="850"/>
    </row>
    <row r="435" spans="1:17" ht="14.4" customHeight="1" x14ac:dyDescent="0.3">
      <c r="A435" s="831" t="s">
        <v>577</v>
      </c>
      <c r="B435" s="832" t="s">
        <v>4117</v>
      </c>
      <c r="C435" s="832" t="s">
        <v>4399</v>
      </c>
      <c r="D435" s="832" t="s">
        <v>4874</v>
      </c>
      <c r="E435" s="832" t="s">
        <v>4875</v>
      </c>
      <c r="F435" s="849">
        <v>2</v>
      </c>
      <c r="G435" s="849">
        <v>24563.9</v>
      </c>
      <c r="H435" s="849"/>
      <c r="I435" s="849">
        <v>12281.95</v>
      </c>
      <c r="J435" s="849"/>
      <c r="K435" s="849"/>
      <c r="L435" s="849"/>
      <c r="M435" s="849"/>
      <c r="N435" s="849"/>
      <c r="O435" s="849"/>
      <c r="P435" s="837"/>
      <c r="Q435" s="850"/>
    </row>
    <row r="436" spans="1:17" ht="14.4" customHeight="1" x14ac:dyDescent="0.3">
      <c r="A436" s="831" t="s">
        <v>577</v>
      </c>
      <c r="B436" s="832" t="s">
        <v>4117</v>
      </c>
      <c r="C436" s="832" t="s">
        <v>4399</v>
      </c>
      <c r="D436" s="832" t="s">
        <v>4876</v>
      </c>
      <c r="E436" s="832" t="s">
        <v>4732</v>
      </c>
      <c r="F436" s="849"/>
      <c r="G436" s="849"/>
      <c r="H436" s="849"/>
      <c r="I436" s="849"/>
      <c r="J436" s="849">
        <v>12</v>
      </c>
      <c r="K436" s="849">
        <v>1764</v>
      </c>
      <c r="L436" s="849">
        <v>1</v>
      </c>
      <c r="M436" s="849">
        <v>147</v>
      </c>
      <c r="N436" s="849"/>
      <c r="O436" s="849"/>
      <c r="P436" s="837"/>
      <c r="Q436" s="850"/>
    </row>
    <row r="437" spans="1:17" ht="14.4" customHeight="1" x14ac:dyDescent="0.3">
      <c r="A437" s="831" t="s">
        <v>577</v>
      </c>
      <c r="B437" s="832" t="s">
        <v>4117</v>
      </c>
      <c r="C437" s="832" t="s">
        <v>4399</v>
      </c>
      <c r="D437" s="832" t="s">
        <v>4877</v>
      </c>
      <c r="E437" s="832" t="s">
        <v>4653</v>
      </c>
      <c r="F437" s="849">
        <v>1</v>
      </c>
      <c r="G437" s="849">
        <v>5181.82</v>
      </c>
      <c r="H437" s="849"/>
      <c r="I437" s="849">
        <v>5181.82</v>
      </c>
      <c r="J437" s="849"/>
      <c r="K437" s="849"/>
      <c r="L437" s="849"/>
      <c r="M437" s="849"/>
      <c r="N437" s="849"/>
      <c r="O437" s="849"/>
      <c r="P437" s="837"/>
      <c r="Q437" s="850"/>
    </row>
    <row r="438" spans="1:17" ht="14.4" customHeight="1" x14ac:dyDescent="0.3">
      <c r="A438" s="831" t="s">
        <v>577</v>
      </c>
      <c r="B438" s="832" t="s">
        <v>4117</v>
      </c>
      <c r="C438" s="832" t="s">
        <v>4399</v>
      </c>
      <c r="D438" s="832" t="s">
        <v>4878</v>
      </c>
      <c r="E438" s="832" t="s">
        <v>4879</v>
      </c>
      <c r="F438" s="849">
        <v>1</v>
      </c>
      <c r="G438" s="849">
        <v>8390.4</v>
      </c>
      <c r="H438" s="849">
        <v>1</v>
      </c>
      <c r="I438" s="849">
        <v>8390.4</v>
      </c>
      <c r="J438" s="849">
        <v>1</v>
      </c>
      <c r="K438" s="849">
        <v>8390.4</v>
      </c>
      <c r="L438" s="849">
        <v>1</v>
      </c>
      <c r="M438" s="849">
        <v>8390.4</v>
      </c>
      <c r="N438" s="849"/>
      <c r="O438" s="849"/>
      <c r="P438" s="837"/>
      <c r="Q438" s="850"/>
    </row>
    <row r="439" spans="1:17" ht="14.4" customHeight="1" x14ac:dyDescent="0.3">
      <c r="A439" s="831" t="s">
        <v>577</v>
      </c>
      <c r="B439" s="832" t="s">
        <v>4117</v>
      </c>
      <c r="C439" s="832" t="s">
        <v>4399</v>
      </c>
      <c r="D439" s="832" t="s">
        <v>4880</v>
      </c>
      <c r="E439" s="832" t="s">
        <v>4881</v>
      </c>
      <c r="F439" s="849">
        <v>1</v>
      </c>
      <c r="G439" s="849">
        <v>1696.53</v>
      </c>
      <c r="H439" s="849"/>
      <c r="I439" s="849">
        <v>1696.53</v>
      </c>
      <c r="J439" s="849"/>
      <c r="K439" s="849"/>
      <c r="L439" s="849"/>
      <c r="M439" s="849"/>
      <c r="N439" s="849"/>
      <c r="O439" s="849"/>
      <c r="P439" s="837"/>
      <c r="Q439" s="850"/>
    </row>
    <row r="440" spans="1:17" ht="14.4" customHeight="1" x14ac:dyDescent="0.3">
      <c r="A440" s="831" t="s">
        <v>577</v>
      </c>
      <c r="B440" s="832" t="s">
        <v>4117</v>
      </c>
      <c r="C440" s="832" t="s">
        <v>4399</v>
      </c>
      <c r="D440" s="832" t="s">
        <v>4882</v>
      </c>
      <c r="E440" s="832" t="s">
        <v>4883</v>
      </c>
      <c r="F440" s="849">
        <v>1</v>
      </c>
      <c r="G440" s="849">
        <v>12224.95</v>
      </c>
      <c r="H440" s="849"/>
      <c r="I440" s="849">
        <v>12224.95</v>
      </c>
      <c r="J440" s="849"/>
      <c r="K440" s="849"/>
      <c r="L440" s="849"/>
      <c r="M440" s="849"/>
      <c r="N440" s="849"/>
      <c r="O440" s="849"/>
      <c r="P440" s="837"/>
      <c r="Q440" s="850"/>
    </row>
    <row r="441" spans="1:17" ht="14.4" customHeight="1" x14ac:dyDescent="0.3">
      <c r="A441" s="831" t="s">
        <v>577</v>
      </c>
      <c r="B441" s="832" t="s">
        <v>4117</v>
      </c>
      <c r="C441" s="832" t="s">
        <v>4399</v>
      </c>
      <c r="D441" s="832" t="s">
        <v>4884</v>
      </c>
      <c r="E441" s="832" t="s">
        <v>4885</v>
      </c>
      <c r="F441" s="849"/>
      <c r="G441" s="849"/>
      <c r="H441" s="849"/>
      <c r="I441" s="849"/>
      <c r="J441" s="849">
        <v>2</v>
      </c>
      <c r="K441" s="849">
        <v>20341.740000000002</v>
      </c>
      <c r="L441" s="849">
        <v>1</v>
      </c>
      <c r="M441" s="849">
        <v>10170.870000000001</v>
      </c>
      <c r="N441" s="849">
        <v>2</v>
      </c>
      <c r="O441" s="849">
        <v>20341.740000000002</v>
      </c>
      <c r="P441" s="837">
        <v>1</v>
      </c>
      <c r="Q441" s="850">
        <v>10170.870000000001</v>
      </c>
    </row>
    <row r="442" spans="1:17" ht="14.4" customHeight="1" x14ac:dyDescent="0.3">
      <c r="A442" s="831" t="s">
        <v>577</v>
      </c>
      <c r="B442" s="832" t="s">
        <v>4117</v>
      </c>
      <c r="C442" s="832" t="s">
        <v>4399</v>
      </c>
      <c r="D442" s="832" t="s">
        <v>4886</v>
      </c>
      <c r="E442" s="832" t="s">
        <v>4887</v>
      </c>
      <c r="F442" s="849"/>
      <c r="G442" s="849"/>
      <c r="H442" s="849"/>
      <c r="I442" s="849"/>
      <c r="J442" s="849"/>
      <c r="K442" s="849"/>
      <c r="L442" s="849"/>
      <c r="M442" s="849"/>
      <c r="N442" s="849">
        <v>1</v>
      </c>
      <c r="O442" s="849">
        <v>5470.86</v>
      </c>
      <c r="P442" s="837"/>
      <c r="Q442" s="850">
        <v>5470.86</v>
      </c>
    </row>
    <row r="443" spans="1:17" ht="14.4" customHeight="1" x14ac:dyDescent="0.3">
      <c r="A443" s="831" t="s">
        <v>577</v>
      </c>
      <c r="B443" s="832" t="s">
        <v>4117</v>
      </c>
      <c r="C443" s="832" t="s">
        <v>4399</v>
      </c>
      <c r="D443" s="832" t="s">
        <v>4888</v>
      </c>
      <c r="E443" s="832" t="s">
        <v>4889</v>
      </c>
      <c r="F443" s="849"/>
      <c r="G443" s="849"/>
      <c r="H443" s="849"/>
      <c r="I443" s="849"/>
      <c r="J443" s="849">
        <v>2</v>
      </c>
      <c r="K443" s="849">
        <v>943.92</v>
      </c>
      <c r="L443" s="849">
        <v>1</v>
      </c>
      <c r="M443" s="849">
        <v>471.96</v>
      </c>
      <c r="N443" s="849">
        <v>1</v>
      </c>
      <c r="O443" s="849">
        <v>471.96</v>
      </c>
      <c r="P443" s="837">
        <v>0.5</v>
      </c>
      <c r="Q443" s="850">
        <v>471.96</v>
      </c>
    </row>
    <row r="444" spans="1:17" ht="14.4" customHeight="1" x14ac:dyDescent="0.3">
      <c r="A444" s="831" t="s">
        <v>577</v>
      </c>
      <c r="B444" s="832" t="s">
        <v>4117</v>
      </c>
      <c r="C444" s="832" t="s">
        <v>4399</v>
      </c>
      <c r="D444" s="832" t="s">
        <v>4890</v>
      </c>
      <c r="E444" s="832" t="s">
        <v>4891</v>
      </c>
      <c r="F444" s="849"/>
      <c r="G444" s="849"/>
      <c r="H444" s="849"/>
      <c r="I444" s="849"/>
      <c r="J444" s="849">
        <v>5</v>
      </c>
      <c r="K444" s="849">
        <v>14697.3</v>
      </c>
      <c r="L444" s="849">
        <v>1</v>
      </c>
      <c r="M444" s="849">
        <v>2939.46</v>
      </c>
      <c r="N444" s="849"/>
      <c r="O444" s="849"/>
      <c r="P444" s="837"/>
      <c r="Q444" s="850"/>
    </row>
    <row r="445" spans="1:17" ht="14.4" customHeight="1" x14ac:dyDescent="0.3">
      <c r="A445" s="831" t="s">
        <v>577</v>
      </c>
      <c r="B445" s="832" t="s">
        <v>4117</v>
      </c>
      <c r="C445" s="832" t="s">
        <v>4399</v>
      </c>
      <c r="D445" s="832" t="s">
        <v>4892</v>
      </c>
      <c r="E445" s="832" t="s">
        <v>4893</v>
      </c>
      <c r="F445" s="849"/>
      <c r="G445" s="849"/>
      <c r="H445" s="849"/>
      <c r="I445" s="849"/>
      <c r="J445" s="849">
        <v>1</v>
      </c>
      <c r="K445" s="849">
        <v>291.22000000000003</v>
      </c>
      <c r="L445" s="849">
        <v>1</v>
      </c>
      <c r="M445" s="849">
        <v>291.22000000000003</v>
      </c>
      <c r="N445" s="849"/>
      <c r="O445" s="849"/>
      <c r="P445" s="837"/>
      <c r="Q445" s="850"/>
    </row>
    <row r="446" spans="1:17" ht="14.4" customHeight="1" x14ac:dyDescent="0.3">
      <c r="A446" s="831" t="s">
        <v>577</v>
      </c>
      <c r="B446" s="832" t="s">
        <v>4117</v>
      </c>
      <c r="C446" s="832" t="s">
        <v>4399</v>
      </c>
      <c r="D446" s="832" t="s">
        <v>4894</v>
      </c>
      <c r="E446" s="832" t="s">
        <v>4895</v>
      </c>
      <c r="F446" s="849"/>
      <c r="G446" s="849"/>
      <c r="H446" s="849"/>
      <c r="I446" s="849"/>
      <c r="J446" s="849">
        <v>1</v>
      </c>
      <c r="K446" s="849">
        <v>1728.65</v>
      </c>
      <c r="L446" s="849">
        <v>1</v>
      </c>
      <c r="M446" s="849">
        <v>1728.65</v>
      </c>
      <c r="N446" s="849"/>
      <c r="O446" s="849"/>
      <c r="P446" s="837"/>
      <c r="Q446" s="850"/>
    </row>
    <row r="447" spans="1:17" ht="14.4" customHeight="1" x14ac:dyDescent="0.3">
      <c r="A447" s="831" t="s">
        <v>577</v>
      </c>
      <c r="B447" s="832" t="s">
        <v>4117</v>
      </c>
      <c r="C447" s="832" t="s">
        <v>4399</v>
      </c>
      <c r="D447" s="832" t="s">
        <v>4896</v>
      </c>
      <c r="E447" s="832" t="s">
        <v>4897</v>
      </c>
      <c r="F447" s="849"/>
      <c r="G447" s="849"/>
      <c r="H447" s="849"/>
      <c r="I447" s="849"/>
      <c r="J447" s="849"/>
      <c r="K447" s="849"/>
      <c r="L447" s="849"/>
      <c r="M447" s="849"/>
      <c r="N447" s="849">
        <v>8</v>
      </c>
      <c r="O447" s="849">
        <v>53931.040000000001</v>
      </c>
      <c r="P447" s="837"/>
      <c r="Q447" s="850">
        <v>6741.38</v>
      </c>
    </row>
    <row r="448" spans="1:17" ht="14.4" customHeight="1" x14ac:dyDescent="0.3">
      <c r="A448" s="831" t="s">
        <v>577</v>
      </c>
      <c r="B448" s="832" t="s">
        <v>4117</v>
      </c>
      <c r="C448" s="832" t="s">
        <v>4399</v>
      </c>
      <c r="D448" s="832" t="s">
        <v>4898</v>
      </c>
      <c r="E448" s="832" t="s">
        <v>4899</v>
      </c>
      <c r="F448" s="849"/>
      <c r="G448" s="849"/>
      <c r="H448" s="849"/>
      <c r="I448" s="849"/>
      <c r="J448" s="849">
        <v>2</v>
      </c>
      <c r="K448" s="849">
        <v>6657.6</v>
      </c>
      <c r="L448" s="849">
        <v>1</v>
      </c>
      <c r="M448" s="849">
        <v>3328.8</v>
      </c>
      <c r="N448" s="849"/>
      <c r="O448" s="849"/>
      <c r="P448" s="837"/>
      <c r="Q448" s="850"/>
    </row>
    <row r="449" spans="1:17" ht="14.4" customHeight="1" x14ac:dyDescent="0.3">
      <c r="A449" s="831" t="s">
        <v>577</v>
      </c>
      <c r="B449" s="832" t="s">
        <v>4117</v>
      </c>
      <c r="C449" s="832" t="s">
        <v>4399</v>
      </c>
      <c r="D449" s="832" t="s">
        <v>4900</v>
      </c>
      <c r="E449" s="832" t="s">
        <v>4901</v>
      </c>
      <c r="F449" s="849"/>
      <c r="G449" s="849"/>
      <c r="H449" s="849"/>
      <c r="I449" s="849"/>
      <c r="J449" s="849">
        <v>2</v>
      </c>
      <c r="K449" s="849">
        <v>2723.56</v>
      </c>
      <c r="L449" s="849">
        <v>1</v>
      </c>
      <c r="M449" s="849">
        <v>1361.78</v>
      </c>
      <c r="N449" s="849"/>
      <c r="O449" s="849"/>
      <c r="P449" s="837"/>
      <c r="Q449" s="850"/>
    </row>
    <row r="450" spans="1:17" ht="14.4" customHeight="1" x14ac:dyDescent="0.3">
      <c r="A450" s="831" t="s">
        <v>577</v>
      </c>
      <c r="B450" s="832" t="s">
        <v>4117</v>
      </c>
      <c r="C450" s="832" t="s">
        <v>4399</v>
      </c>
      <c r="D450" s="832" t="s">
        <v>4902</v>
      </c>
      <c r="E450" s="832" t="s">
        <v>4903</v>
      </c>
      <c r="F450" s="849"/>
      <c r="G450" s="849"/>
      <c r="H450" s="849"/>
      <c r="I450" s="849"/>
      <c r="J450" s="849">
        <v>1</v>
      </c>
      <c r="K450" s="849">
        <v>2999.24</v>
      </c>
      <c r="L450" s="849">
        <v>1</v>
      </c>
      <c r="M450" s="849">
        <v>2999.24</v>
      </c>
      <c r="N450" s="849"/>
      <c r="O450" s="849"/>
      <c r="P450" s="837"/>
      <c r="Q450" s="850"/>
    </row>
    <row r="451" spans="1:17" ht="14.4" customHeight="1" x14ac:dyDescent="0.3">
      <c r="A451" s="831" t="s">
        <v>577</v>
      </c>
      <c r="B451" s="832" t="s">
        <v>4117</v>
      </c>
      <c r="C451" s="832" t="s">
        <v>4399</v>
      </c>
      <c r="D451" s="832" t="s">
        <v>4904</v>
      </c>
      <c r="E451" s="832" t="s">
        <v>4905</v>
      </c>
      <c r="F451" s="849"/>
      <c r="G451" s="849"/>
      <c r="H451" s="849"/>
      <c r="I451" s="849"/>
      <c r="J451" s="849">
        <v>1</v>
      </c>
      <c r="K451" s="849">
        <v>307.8</v>
      </c>
      <c r="L451" s="849">
        <v>1</v>
      </c>
      <c r="M451" s="849">
        <v>307.8</v>
      </c>
      <c r="N451" s="849"/>
      <c r="O451" s="849"/>
      <c r="P451" s="837"/>
      <c r="Q451" s="850"/>
    </row>
    <row r="452" spans="1:17" ht="14.4" customHeight="1" x14ac:dyDescent="0.3">
      <c r="A452" s="831" t="s">
        <v>577</v>
      </c>
      <c r="B452" s="832" t="s">
        <v>4117</v>
      </c>
      <c r="C452" s="832" t="s">
        <v>4399</v>
      </c>
      <c r="D452" s="832" t="s">
        <v>4906</v>
      </c>
      <c r="E452" s="832" t="s">
        <v>4907</v>
      </c>
      <c r="F452" s="849"/>
      <c r="G452" s="849"/>
      <c r="H452" s="849"/>
      <c r="I452" s="849"/>
      <c r="J452" s="849">
        <v>1</v>
      </c>
      <c r="K452" s="849">
        <v>45665.29</v>
      </c>
      <c r="L452" s="849">
        <v>1</v>
      </c>
      <c r="M452" s="849">
        <v>45665.29</v>
      </c>
      <c r="N452" s="849"/>
      <c r="O452" s="849"/>
      <c r="P452" s="837"/>
      <c r="Q452" s="850"/>
    </row>
    <row r="453" spans="1:17" ht="14.4" customHeight="1" x14ac:dyDescent="0.3">
      <c r="A453" s="831" t="s">
        <v>577</v>
      </c>
      <c r="B453" s="832" t="s">
        <v>4117</v>
      </c>
      <c r="C453" s="832" t="s">
        <v>4399</v>
      </c>
      <c r="D453" s="832" t="s">
        <v>4908</v>
      </c>
      <c r="E453" s="832" t="s">
        <v>4909</v>
      </c>
      <c r="F453" s="849"/>
      <c r="G453" s="849"/>
      <c r="H453" s="849"/>
      <c r="I453" s="849"/>
      <c r="J453" s="849">
        <v>3</v>
      </c>
      <c r="K453" s="849">
        <v>11695.14</v>
      </c>
      <c r="L453" s="849">
        <v>1</v>
      </c>
      <c r="M453" s="849">
        <v>3898.3799999999997</v>
      </c>
      <c r="N453" s="849">
        <v>1</v>
      </c>
      <c r="O453" s="849">
        <v>3898.38</v>
      </c>
      <c r="P453" s="837">
        <v>0.33333333333333337</v>
      </c>
      <c r="Q453" s="850">
        <v>3898.38</v>
      </c>
    </row>
    <row r="454" spans="1:17" ht="14.4" customHeight="1" x14ac:dyDescent="0.3">
      <c r="A454" s="831" t="s">
        <v>577</v>
      </c>
      <c r="B454" s="832" t="s">
        <v>4117</v>
      </c>
      <c r="C454" s="832" t="s">
        <v>4399</v>
      </c>
      <c r="D454" s="832" t="s">
        <v>4910</v>
      </c>
      <c r="E454" s="832" t="s">
        <v>4907</v>
      </c>
      <c r="F454" s="849"/>
      <c r="G454" s="849"/>
      <c r="H454" s="849"/>
      <c r="I454" s="849"/>
      <c r="J454" s="849">
        <v>1</v>
      </c>
      <c r="K454" s="849">
        <v>35675.78</v>
      </c>
      <c r="L454" s="849">
        <v>1</v>
      </c>
      <c r="M454" s="849">
        <v>35675.78</v>
      </c>
      <c r="N454" s="849"/>
      <c r="O454" s="849"/>
      <c r="P454" s="837"/>
      <c r="Q454" s="850"/>
    </row>
    <row r="455" spans="1:17" ht="14.4" customHeight="1" x14ac:dyDescent="0.3">
      <c r="A455" s="831" t="s">
        <v>577</v>
      </c>
      <c r="B455" s="832" t="s">
        <v>4117</v>
      </c>
      <c r="C455" s="832" t="s">
        <v>4399</v>
      </c>
      <c r="D455" s="832" t="s">
        <v>4911</v>
      </c>
      <c r="E455" s="832" t="s">
        <v>4912</v>
      </c>
      <c r="F455" s="849"/>
      <c r="G455" s="849"/>
      <c r="H455" s="849"/>
      <c r="I455" s="849"/>
      <c r="J455" s="849">
        <v>1</v>
      </c>
      <c r="K455" s="849">
        <v>6882.15</v>
      </c>
      <c r="L455" s="849">
        <v>1</v>
      </c>
      <c r="M455" s="849">
        <v>6882.15</v>
      </c>
      <c r="N455" s="849"/>
      <c r="O455" s="849"/>
      <c r="P455" s="837"/>
      <c r="Q455" s="850"/>
    </row>
    <row r="456" spans="1:17" ht="14.4" customHeight="1" x14ac:dyDescent="0.3">
      <c r="A456" s="831" t="s">
        <v>577</v>
      </c>
      <c r="B456" s="832" t="s">
        <v>4117</v>
      </c>
      <c r="C456" s="832" t="s">
        <v>4399</v>
      </c>
      <c r="D456" s="832" t="s">
        <v>4913</v>
      </c>
      <c r="E456" s="832" t="s">
        <v>4914</v>
      </c>
      <c r="F456" s="849"/>
      <c r="G456" s="849"/>
      <c r="H456" s="849"/>
      <c r="I456" s="849"/>
      <c r="J456" s="849"/>
      <c r="K456" s="849"/>
      <c r="L456" s="849"/>
      <c r="M456" s="849"/>
      <c r="N456" s="849">
        <v>2</v>
      </c>
      <c r="O456" s="849">
        <v>7797</v>
      </c>
      <c r="P456" s="837"/>
      <c r="Q456" s="850">
        <v>3898.5</v>
      </c>
    </row>
    <row r="457" spans="1:17" ht="14.4" customHeight="1" x14ac:dyDescent="0.3">
      <c r="A457" s="831" t="s">
        <v>577</v>
      </c>
      <c r="B457" s="832" t="s">
        <v>4117</v>
      </c>
      <c r="C457" s="832" t="s">
        <v>4399</v>
      </c>
      <c r="D457" s="832" t="s">
        <v>4915</v>
      </c>
      <c r="E457" s="832" t="s">
        <v>4916</v>
      </c>
      <c r="F457" s="849"/>
      <c r="G457" s="849"/>
      <c r="H457" s="849"/>
      <c r="I457" s="849"/>
      <c r="J457" s="849"/>
      <c r="K457" s="849"/>
      <c r="L457" s="849"/>
      <c r="M457" s="849"/>
      <c r="N457" s="849">
        <v>2</v>
      </c>
      <c r="O457" s="849">
        <v>3076.54</v>
      </c>
      <c r="P457" s="837"/>
      <c r="Q457" s="850">
        <v>1538.27</v>
      </c>
    </row>
    <row r="458" spans="1:17" ht="14.4" customHeight="1" x14ac:dyDescent="0.3">
      <c r="A458" s="831" t="s">
        <v>577</v>
      </c>
      <c r="B458" s="832" t="s">
        <v>4117</v>
      </c>
      <c r="C458" s="832" t="s">
        <v>4399</v>
      </c>
      <c r="D458" s="832" t="s">
        <v>4917</v>
      </c>
      <c r="E458" s="832" t="s">
        <v>4918</v>
      </c>
      <c r="F458" s="849"/>
      <c r="G458" s="849"/>
      <c r="H458" s="849"/>
      <c r="I458" s="849"/>
      <c r="J458" s="849">
        <v>6</v>
      </c>
      <c r="K458" s="849">
        <v>7128.5399999999991</v>
      </c>
      <c r="L458" s="849">
        <v>1</v>
      </c>
      <c r="M458" s="849">
        <v>1188.0899999999999</v>
      </c>
      <c r="N458" s="849">
        <v>25</v>
      </c>
      <c r="O458" s="849">
        <v>29702.25</v>
      </c>
      <c r="P458" s="837">
        <v>4.166666666666667</v>
      </c>
      <c r="Q458" s="850">
        <v>1188.0899999999999</v>
      </c>
    </row>
    <row r="459" spans="1:17" ht="14.4" customHeight="1" x14ac:dyDescent="0.3">
      <c r="A459" s="831" t="s">
        <v>577</v>
      </c>
      <c r="B459" s="832" t="s">
        <v>4117</v>
      </c>
      <c r="C459" s="832" t="s">
        <v>4399</v>
      </c>
      <c r="D459" s="832" t="s">
        <v>4919</v>
      </c>
      <c r="E459" s="832" t="s">
        <v>4920</v>
      </c>
      <c r="F459" s="849"/>
      <c r="G459" s="849"/>
      <c r="H459" s="849"/>
      <c r="I459" s="849"/>
      <c r="J459" s="849"/>
      <c r="K459" s="849"/>
      <c r="L459" s="849"/>
      <c r="M459" s="849"/>
      <c r="N459" s="849">
        <v>6</v>
      </c>
      <c r="O459" s="849">
        <v>13974</v>
      </c>
      <c r="P459" s="837"/>
      <c r="Q459" s="850">
        <v>2329</v>
      </c>
    </row>
    <row r="460" spans="1:17" ht="14.4" customHeight="1" x14ac:dyDescent="0.3">
      <c r="A460" s="831" t="s">
        <v>577</v>
      </c>
      <c r="B460" s="832" t="s">
        <v>4117</v>
      </c>
      <c r="C460" s="832" t="s">
        <v>4399</v>
      </c>
      <c r="D460" s="832" t="s">
        <v>4921</v>
      </c>
      <c r="E460" s="832" t="s">
        <v>4922</v>
      </c>
      <c r="F460" s="849"/>
      <c r="G460" s="849"/>
      <c r="H460" s="849"/>
      <c r="I460" s="849"/>
      <c r="J460" s="849">
        <v>22</v>
      </c>
      <c r="K460" s="849">
        <v>17774.46</v>
      </c>
      <c r="L460" s="849">
        <v>1</v>
      </c>
      <c r="M460" s="849">
        <v>807.93</v>
      </c>
      <c r="N460" s="849">
        <v>4</v>
      </c>
      <c r="O460" s="849">
        <v>3231.72</v>
      </c>
      <c r="P460" s="837">
        <v>0.18181818181818182</v>
      </c>
      <c r="Q460" s="850">
        <v>807.93</v>
      </c>
    </row>
    <row r="461" spans="1:17" ht="14.4" customHeight="1" x14ac:dyDescent="0.3">
      <c r="A461" s="831" t="s">
        <v>577</v>
      </c>
      <c r="B461" s="832" t="s">
        <v>4117</v>
      </c>
      <c r="C461" s="832" t="s">
        <v>4399</v>
      </c>
      <c r="D461" s="832" t="s">
        <v>4923</v>
      </c>
      <c r="E461" s="832" t="s">
        <v>4920</v>
      </c>
      <c r="F461" s="849"/>
      <c r="G461" s="849"/>
      <c r="H461" s="849"/>
      <c r="I461" s="849"/>
      <c r="J461" s="849"/>
      <c r="K461" s="849"/>
      <c r="L461" s="849"/>
      <c r="M461" s="849"/>
      <c r="N461" s="849">
        <v>6</v>
      </c>
      <c r="O461" s="849">
        <v>56106</v>
      </c>
      <c r="P461" s="837"/>
      <c r="Q461" s="850">
        <v>9351</v>
      </c>
    </row>
    <row r="462" spans="1:17" ht="14.4" customHeight="1" x14ac:dyDescent="0.3">
      <c r="A462" s="831" t="s">
        <v>577</v>
      </c>
      <c r="B462" s="832" t="s">
        <v>4117</v>
      </c>
      <c r="C462" s="832" t="s">
        <v>4399</v>
      </c>
      <c r="D462" s="832" t="s">
        <v>4924</v>
      </c>
      <c r="E462" s="832" t="s">
        <v>4925</v>
      </c>
      <c r="F462" s="849"/>
      <c r="G462" s="849"/>
      <c r="H462" s="849"/>
      <c r="I462" s="849"/>
      <c r="J462" s="849">
        <v>1</v>
      </c>
      <c r="K462" s="849">
        <v>5934</v>
      </c>
      <c r="L462" s="849">
        <v>1</v>
      </c>
      <c r="M462" s="849">
        <v>5934</v>
      </c>
      <c r="N462" s="849">
        <v>1</v>
      </c>
      <c r="O462" s="849">
        <v>5934</v>
      </c>
      <c r="P462" s="837">
        <v>1</v>
      </c>
      <c r="Q462" s="850">
        <v>5934</v>
      </c>
    </row>
    <row r="463" spans="1:17" ht="14.4" customHeight="1" x14ac:dyDescent="0.3">
      <c r="A463" s="831" t="s">
        <v>577</v>
      </c>
      <c r="B463" s="832" t="s">
        <v>4117</v>
      </c>
      <c r="C463" s="832" t="s">
        <v>4399</v>
      </c>
      <c r="D463" s="832" t="s">
        <v>4926</v>
      </c>
      <c r="E463" s="832" t="s">
        <v>4927</v>
      </c>
      <c r="F463" s="849"/>
      <c r="G463" s="849"/>
      <c r="H463" s="849"/>
      <c r="I463" s="849"/>
      <c r="J463" s="849">
        <v>6</v>
      </c>
      <c r="K463" s="849">
        <v>17621.699999999997</v>
      </c>
      <c r="L463" s="849">
        <v>1</v>
      </c>
      <c r="M463" s="849">
        <v>2936.9499999999994</v>
      </c>
      <c r="N463" s="849">
        <v>1</v>
      </c>
      <c r="O463" s="849">
        <v>2936.95</v>
      </c>
      <c r="P463" s="837">
        <v>0.16666666666666669</v>
      </c>
      <c r="Q463" s="850">
        <v>2936.95</v>
      </c>
    </row>
    <row r="464" spans="1:17" ht="14.4" customHeight="1" x14ac:dyDescent="0.3">
      <c r="A464" s="831" t="s">
        <v>577</v>
      </c>
      <c r="B464" s="832" t="s">
        <v>4117</v>
      </c>
      <c r="C464" s="832" t="s">
        <v>4399</v>
      </c>
      <c r="D464" s="832" t="s">
        <v>4928</v>
      </c>
      <c r="E464" s="832" t="s">
        <v>4912</v>
      </c>
      <c r="F464" s="849"/>
      <c r="G464" s="849"/>
      <c r="H464" s="849"/>
      <c r="I464" s="849"/>
      <c r="J464" s="849">
        <v>1</v>
      </c>
      <c r="K464" s="849">
        <v>5704.49</v>
      </c>
      <c r="L464" s="849">
        <v>1</v>
      </c>
      <c r="M464" s="849">
        <v>5704.49</v>
      </c>
      <c r="N464" s="849"/>
      <c r="O464" s="849"/>
      <c r="P464" s="837"/>
      <c r="Q464" s="850"/>
    </row>
    <row r="465" spans="1:17" ht="14.4" customHeight="1" x14ac:dyDescent="0.3">
      <c r="A465" s="831" t="s">
        <v>577</v>
      </c>
      <c r="B465" s="832" t="s">
        <v>4117</v>
      </c>
      <c r="C465" s="832" t="s">
        <v>4399</v>
      </c>
      <c r="D465" s="832" t="s">
        <v>4929</v>
      </c>
      <c r="E465" s="832" t="s">
        <v>4930</v>
      </c>
      <c r="F465" s="849"/>
      <c r="G465" s="849"/>
      <c r="H465" s="849"/>
      <c r="I465" s="849"/>
      <c r="J465" s="849">
        <v>1</v>
      </c>
      <c r="K465" s="849">
        <v>207.27</v>
      </c>
      <c r="L465" s="849">
        <v>1</v>
      </c>
      <c r="M465" s="849">
        <v>207.27</v>
      </c>
      <c r="N465" s="849"/>
      <c r="O465" s="849"/>
      <c r="P465" s="837"/>
      <c r="Q465" s="850"/>
    </row>
    <row r="466" spans="1:17" ht="14.4" customHeight="1" x14ac:dyDescent="0.3">
      <c r="A466" s="831" t="s">
        <v>577</v>
      </c>
      <c r="B466" s="832" t="s">
        <v>4117</v>
      </c>
      <c r="C466" s="832" t="s">
        <v>4399</v>
      </c>
      <c r="D466" s="832" t="s">
        <v>4931</v>
      </c>
      <c r="E466" s="832" t="s">
        <v>4932</v>
      </c>
      <c r="F466" s="849"/>
      <c r="G466" s="849"/>
      <c r="H466" s="849"/>
      <c r="I466" s="849"/>
      <c r="J466" s="849">
        <v>1</v>
      </c>
      <c r="K466" s="849">
        <v>5641.96</v>
      </c>
      <c r="L466" s="849">
        <v>1</v>
      </c>
      <c r="M466" s="849">
        <v>5641.96</v>
      </c>
      <c r="N466" s="849"/>
      <c r="O466" s="849"/>
      <c r="P466" s="837"/>
      <c r="Q466" s="850"/>
    </row>
    <row r="467" spans="1:17" ht="14.4" customHeight="1" x14ac:dyDescent="0.3">
      <c r="A467" s="831" t="s">
        <v>577</v>
      </c>
      <c r="B467" s="832" t="s">
        <v>4117</v>
      </c>
      <c r="C467" s="832" t="s">
        <v>4399</v>
      </c>
      <c r="D467" s="832" t="s">
        <v>4933</v>
      </c>
      <c r="E467" s="832" t="s">
        <v>4934</v>
      </c>
      <c r="F467" s="849"/>
      <c r="G467" s="849"/>
      <c r="H467" s="849"/>
      <c r="I467" s="849"/>
      <c r="J467" s="849"/>
      <c r="K467" s="849"/>
      <c r="L467" s="849"/>
      <c r="M467" s="849"/>
      <c r="N467" s="849">
        <v>3</v>
      </c>
      <c r="O467" s="849">
        <v>11462.58</v>
      </c>
      <c r="P467" s="837"/>
      <c r="Q467" s="850">
        <v>3820.86</v>
      </c>
    </row>
    <row r="468" spans="1:17" ht="14.4" customHeight="1" x14ac:dyDescent="0.3">
      <c r="A468" s="831" t="s">
        <v>577</v>
      </c>
      <c r="B468" s="832" t="s">
        <v>4117</v>
      </c>
      <c r="C468" s="832" t="s">
        <v>4399</v>
      </c>
      <c r="D468" s="832" t="s">
        <v>4935</v>
      </c>
      <c r="E468" s="832" t="s">
        <v>4526</v>
      </c>
      <c r="F468" s="849"/>
      <c r="G468" s="849"/>
      <c r="H468" s="849"/>
      <c r="I468" s="849"/>
      <c r="J468" s="849">
        <v>1</v>
      </c>
      <c r="K468" s="849">
        <v>1475.78</v>
      </c>
      <c r="L468" s="849">
        <v>1</v>
      </c>
      <c r="M468" s="849">
        <v>1475.78</v>
      </c>
      <c r="N468" s="849"/>
      <c r="O468" s="849"/>
      <c r="P468" s="837"/>
      <c r="Q468" s="850"/>
    </row>
    <row r="469" spans="1:17" ht="14.4" customHeight="1" x14ac:dyDescent="0.3">
      <c r="A469" s="831" t="s">
        <v>577</v>
      </c>
      <c r="B469" s="832" t="s">
        <v>4117</v>
      </c>
      <c r="C469" s="832" t="s">
        <v>4399</v>
      </c>
      <c r="D469" s="832" t="s">
        <v>4936</v>
      </c>
      <c r="E469" s="832" t="s">
        <v>4937</v>
      </c>
      <c r="F469" s="849"/>
      <c r="G469" s="849"/>
      <c r="H469" s="849"/>
      <c r="I469" s="849"/>
      <c r="J469" s="849">
        <v>1</v>
      </c>
      <c r="K469" s="849">
        <v>9259.91</v>
      </c>
      <c r="L469" s="849">
        <v>1</v>
      </c>
      <c r="M469" s="849">
        <v>9259.91</v>
      </c>
      <c r="N469" s="849"/>
      <c r="O469" s="849"/>
      <c r="P469" s="837"/>
      <c r="Q469" s="850"/>
    </row>
    <row r="470" spans="1:17" ht="14.4" customHeight="1" x14ac:dyDescent="0.3">
      <c r="A470" s="831" t="s">
        <v>577</v>
      </c>
      <c r="B470" s="832" t="s">
        <v>4117</v>
      </c>
      <c r="C470" s="832" t="s">
        <v>4399</v>
      </c>
      <c r="D470" s="832" t="s">
        <v>4938</v>
      </c>
      <c r="E470" s="832" t="s">
        <v>4530</v>
      </c>
      <c r="F470" s="849"/>
      <c r="G470" s="849"/>
      <c r="H470" s="849"/>
      <c r="I470" s="849"/>
      <c r="J470" s="849">
        <v>1</v>
      </c>
      <c r="K470" s="849">
        <v>1236.3800000000001</v>
      </c>
      <c r="L470" s="849">
        <v>1</v>
      </c>
      <c r="M470" s="849">
        <v>1236.3800000000001</v>
      </c>
      <c r="N470" s="849"/>
      <c r="O470" s="849"/>
      <c r="P470" s="837"/>
      <c r="Q470" s="850"/>
    </row>
    <row r="471" spans="1:17" ht="14.4" customHeight="1" x14ac:dyDescent="0.3">
      <c r="A471" s="831" t="s">
        <v>577</v>
      </c>
      <c r="B471" s="832" t="s">
        <v>4117</v>
      </c>
      <c r="C471" s="832" t="s">
        <v>4399</v>
      </c>
      <c r="D471" s="832" t="s">
        <v>4939</v>
      </c>
      <c r="E471" s="832" t="s">
        <v>4940</v>
      </c>
      <c r="F471" s="849"/>
      <c r="G471" s="849"/>
      <c r="H471" s="849"/>
      <c r="I471" s="849"/>
      <c r="J471" s="849">
        <v>1</v>
      </c>
      <c r="K471" s="849">
        <v>4674</v>
      </c>
      <c r="L471" s="849">
        <v>1</v>
      </c>
      <c r="M471" s="849">
        <v>4674</v>
      </c>
      <c r="N471" s="849"/>
      <c r="O471" s="849"/>
      <c r="P471" s="837"/>
      <c r="Q471" s="850"/>
    </row>
    <row r="472" spans="1:17" ht="14.4" customHeight="1" x14ac:dyDescent="0.3">
      <c r="A472" s="831" t="s">
        <v>577</v>
      </c>
      <c r="B472" s="832" t="s">
        <v>4117</v>
      </c>
      <c r="C472" s="832" t="s">
        <v>4399</v>
      </c>
      <c r="D472" s="832" t="s">
        <v>4941</v>
      </c>
      <c r="E472" s="832" t="s">
        <v>4942</v>
      </c>
      <c r="F472" s="849"/>
      <c r="G472" s="849"/>
      <c r="H472" s="849"/>
      <c r="I472" s="849"/>
      <c r="J472" s="849">
        <v>4</v>
      </c>
      <c r="K472" s="849">
        <v>39204</v>
      </c>
      <c r="L472" s="849">
        <v>1</v>
      </c>
      <c r="M472" s="849">
        <v>9801</v>
      </c>
      <c r="N472" s="849">
        <v>11</v>
      </c>
      <c r="O472" s="849">
        <v>107811</v>
      </c>
      <c r="P472" s="837">
        <v>2.75</v>
      </c>
      <c r="Q472" s="850">
        <v>9801</v>
      </c>
    </row>
    <row r="473" spans="1:17" ht="14.4" customHeight="1" x14ac:dyDescent="0.3">
      <c r="A473" s="831" t="s">
        <v>577</v>
      </c>
      <c r="B473" s="832" t="s">
        <v>4117</v>
      </c>
      <c r="C473" s="832" t="s">
        <v>4399</v>
      </c>
      <c r="D473" s="832" t="s">
        <v>4943</v>
      </c>
      <c r="E473" s="832" t="s">
        <v>4944</v>
      </c>
      <c r="F473" s="849"/>
      <c r="G473" s="849"/>
      <c r="H473" s="849"/>
      <c r="I473" s="849"/>
      <c r="J473" s="849">
        <v>4</v>
      </c>
      <c r="K473" s="849">
        <v>36784</v>
      </c>
      <c r="L473" s="849">
        <v>1</v>
      </c>
      <c r="M473" s="849">
        <v>9196</v>
      </c>
      <c r="N473" s="849">
        <v>2</v>
      </c>
      <c r="O473" s="849">
        <v>18392</v>
      </c>
      <c r="P473" s="837">
        <v>0.5</v>
      </c>
      <c r="Q473" s="850">
        <v>9196</v>
      </c>
    </row>
    <row r="474" spans="1:17" ht="14.4" customHeight="1" x14ac:dyDescent="0.3">
      <c r="A474" s="831" t="s">
        <v>577</v>
      </c>
      <c r="B474" s="832" t="s">
        <v>4117</v>
      </c>
      <c r="C474" s="832" t="s">
        <v>4399</v>
      </c>
      <c r="D474" s="832" t="s">
        <v>4945</v>
      </c>
      <c r="E474" s="832" t="s">
        <v>4912</v>
      </c>
      <c r="F474" s="849"/>
      <c r="G474" s="849"/>
      <c r="H474" s="849"/>
      <c r="I474" s="849"/>
      <c r="J474" s="849">
        <v>1</v>
      </c>
      <c r="K474" s="849">
        <v>3411.71</v>
      </c>
      <c r="L474" s="849">
        <v>1</v>
      </c>
      <c r="M474" s="849">
        <v>3411.71</v>
      </c>
      <c r="N474" s="849"/>
      <c r="O474" s="849"/>
      <c r="P474" s="837"/>
      <c r="Q474" s="850"/>
    </row>
    <row r="475" spans="1:17" ht="14.4" customHeight="1" x14ac:dyDescent="0.3">
      <c r="A475" s="831" t="s">
        <v>577</v>
      </c>
      <c r="B475" s="832" t="s">
        <v>4117</v>
      </c>
      <c r="C475" s="832" t="s">
        <v>4399</v>
      </c>
      <c r="D475" s="832" t="s">
        <v>4946</v>
      </c>
      <c r="E475" s="832" t="s">
        <v>4920</v>
      </c>
      <c r="F475" s="849"/>
      <c r="G475" s="849"/>
      <c r="H475" s="849"/>
      <c r="I475" s="849"/>
      <c r="J475" s="849"/>
      <c r="K475" s="849"/>
      <c r="L475" s="849"/>
      <c r="M475" s="849"/>
      <c r="N475" s="849">
        <v>1</v>
      </c>
      <c r="O475" s="849">
        <v>5520</v>
      </c>
      <c r="P475" s="837"/>
      <c r="Q475" s="850">
        <v>5520</v>
      </c>
    </row>
    <row r="476" spans="1:17" ht="14.4" customHeight="1" x14ac:dyDescent="0.3">
      <c r="A476" s="831" t="s">
        <v>577</v>
      </c>
      <c r="B476" s="832" t="s">
        <v>4117</v>
      </c>
      <c r="C476" s="832" t="s">
        <v>4399</v>
      </c>
      <c r="D476" s="832" t="s">
        <v>4947</v>
      </c>
      <c r="E476" s="832" t="s">
        <v>4920</v>
      </c>
      <c r="F476" s="849"/>
      <c r="G476" s="849"/>
      <c r="H476" s="849"/>
      <c r="I476" s="849"/>
      <c r="J476" s="849"/>
      <c r="K476" s="849"/>
      <c r="L476" s="849"/>
      <c r="M476" s="849"/>
      <c r="N476" s="849">
        <v>1</v>
      </c>
      <c r="O476" s="849">
        <v>1920.5</v>
      </c>
      <c r="P476" s="837"/>
      <c r="Q476" s="850">
        <v>1920.5</v>
      </c>
    </row>
    <row r="477" spans="1:17" ht="14.4" customHeight="1" x14ac:dyDescent="0.3">
      <c r="A477" s="831" t="s">
        <v>577</v>
      </c>
      <c r="B477" s="832" t="s">
        <v>4117</v>
      </c>
      <c r="C477" s="832" t="s">
        <v>4399</v>
      </c>
      <c r="D477" s="832" t="s">
        <v>4948</v>
      </c>
      <c r="E477" s="832" t="s">
        <v>4949</v>
      </c>
      <c r="F477" s="849"/>
      <c r="G477" s="849"/>
      <c r="H477" s="849"/>
      <c r="I477" s="849"/>
      <c r="J477" s="849">
        <v>1</v>
      </c>
      <c r="K477" s="849">
        <v>2525.38</v>
      </c>
      <c r="L477" s="849">
        <v>1</v>
      </c>
      <c r="M477" s="849">
        <v>2525.38</v>
      </c>
      <c r="N477" s="849"/>
      <c r="O477" s="849"/>
      <c r="P477" s="837"/>
      <c r="Q477" s="850"/>
    </row>
    <row r="478" spans="1:17" ht="14.4" customHeight="1" x14ac:dyDescent="0.3">
      <c r="A478" s="831" t="s">
        <v>577</v>
      </c>
      <c r="B478" s="832" t="s">
        <v>4117</v>
      </c>
      <c r="C478" s="832" t="s">
        <v>4399</v>
      </c>
      <c r="D478" s="832" t="s">
        <v>4950</v>
      </c>
      <c r="E478" s="832" t="s">
        <v>4912</v>
      </c>
      <c r="F478" s="849"/>
      <c r="G478" s="849"/>
      <c r="H478" s="849"/>
      <c r="I478" s="849"/>
      <c r="J478" s="849">
        <v>1</v>
      </c>
      <c r="K478" s="849">
        <v>5704.49</v>
      </c>
      <c r="L478" s="849">
        <v>1</v>
      </c>
      <c r="M478" s="849">
        <v>5704.49</v>
      </c>
      <c r="N478" s="849">
        <v>1</v>
      </c>
      <c r="O478" s="849">
        <v>5704.49</v>
      </c>
      <c r="P478" s="837">
        <v>1</v>
      </c>
      <c r="Q478" s="850">
        <v>5704.49</v>
      </c>
    </row>
    <row r="479" spans="1:17" ht="14.4" customHeight="1" x14ac:dyDescent="0.3">
      <c r="A479" s="831" t="s">
        <v>577</v>
      </c>
      <c r="B479" s="832" t="s">
        <v>4117</v>
      </c>
      <c r="C479" s="832" t="s">
        <v>4399</v>
      </c>
      <c r="D479" s="832" t="s">
        <v>4951</v>
      </c>
      <c r="E479" s="832" t="s">
        <v>4952</v>
      </c>
      <c r="F479" s="849"/>
      <c r="G479" s="849"/>
      <c r="H479" s="849"/>
      <c r="I479" s="849"/>
      <c r="J479" s="849">
        <v>1</v>
      </c>
      <c r="K479" s="849">
        <v>595.39</v>
      </c>
      <c r="L479" s="849">
        <v>1</v>
      </c>
      <c r="M479" s="849">
        <v>595.39</v>
      </c>
      <c r="N479" s="849">
        <v>3</v>
      </c>
      <c r="O479" s="849">
        <v>1786.17</v>
      </c>
      <c r="P479" s="837">
        <v>3</v>
      </c>
      <c r="Q479" s="850">
        <v>595.39</v>
      </c>
    </row>
    <row r="480" spans="1:17" ht="14.4" customHeight="1" x14ac:dyDescent="0.3">
      <c r="A480" s="831" t="s">
        <v>577</v>
      </c>
      <c r="B480" s="832" t="s">
        <v>4117</v>
      </c>
      <c r="C480" s="832" t="s">
        <v>4399</v>
      </c>
      <c r="D480" s="832" t="s">
        <v>4953</v>
      </c>
      <c r="E480" s="832" t="s">
        <v>4954</v>
      </c>
      <c r="F480" s="849"/>
      <c r="G480" s="849"/>
      <c r="H480" s="849"/>
      <c r="I480" s="849"/>
      <c r="J480" s="849">
        <v>3</v>
      </c>
      <c r="K480" s="849">
        <v>6167.82</v>
      </c>
      <c r="L480" s="849">
        <v>1</v>
      </c>
      <c r="M480" s="849">
        <v>2055.94</v>
      </c>
      <c r="N480" s="849"/>
      <c r="O480" s="849"/>
      <c r="P480" s="837"/>
      <c r="Q480" s="850"/>
    </row>
    <row r="481" spans="1:17" ht="14.4" customHeight="1" x14ac:dyDescent="0.3">
      <c r="A481" s="831" t="s">
        <v>577</v>
      </c>
      <c r="B481" s="832" t="s">
        <v>4117</v>
      </c>
      <c r="C481" s="832" t="s">
        <v>4399</v>
      </c>
      <c r="D481" s="832" t="s">
        <v>4955</v>
      </c>
      <c r="E481" s="832" t="s">
        <v>4956</v>
      </c>
      <c r="F481" s="849"/>
      <c r="G481" s="849"/>
      <c r="H481" s="849"/>
      <c r="I481" s="849"/>
      <c r="J481" s="849">
        <v>0.1</v>
      </c>
      <c r="K481" s="849">
        <v>1425.86</v>
      </c>
      <c r="L481" s="849">
        <v>1</v>
      </c>
      <c r="M481" s="849">
        <v>14258.599999999999</v>
      </c>
      <c r="N481" s="849">
        <v>0.1</v>
      </c>
      <c r="O481" s="849">
        <v>1425.86</v>
      </c>
      <c r="P481" s="837">
        <v>1</v>
      </c>
      <c r="Q481" s="850">
        <v>14258.599999999999</v>
      </c>
    </row>
    <row r="482" spans="1:17" ht="14.4" customHeight="1" x14ac:dyDescent="0.3">
      <c r="A482" s="831" t="s">
        <v>577</v>
      </c>
      <c r="B482" s="832" t="s">
        <v>4117</v>
      </c>
      <c r="C482" s="832" t="s">
        <v>4399</v>
      </c>
      <c r="D482" s="832" t="s">
        <v>4957</v>
      </c>
      <c r="E482" s="832" t="s">
        <v>4958</v>
      </c>
      <c r="F482" s="849"/>
      <c r="G482" s="849"/>
      <c r="H482" s="849"/>
      <c r="I482" s="849"/>
      <c r="J482" s="849">
        <v>1</v>
      </c>
      <c r="K482" s="849">
        <v>4114.3599999999997</v>
      </c>
      <c r="L482" s="849">
        <v>1</v>
      </c>
      <c r="M482" s="849">
        <v>4114.3599999999997</v>
      </c>
      <c r="N482" s="849"/>
      <c r="O482" s="849"/>
      <c r="P482" s="837"/>
      <c r="Q482" s="850"/>
    </row>
    <row r="483" spans="1:17" ht="14.4" customHeight="1" x14ac:dyDescent="0.3">
      <c r="A483" s="831" t="s">
        <v>577</v>
      </c>
      <c r="B483" s="832" t="s">
        <v>4117</v>
      </c>
      <c r="C483" s="832" t="s">
        <v>4399</v>
      </c>
      <c r="D483" s="832" t="s">
        <v>4959</v>
      </c>
      <c r="E483" s="832" t="s">
        <v>4598</v>
      </c>
      <c r="F483" s="849"/>
      <c r="G483" s="849"/>
      <c r="H483" s="849"/>
      <c r="I483" s="849"/>
      <c r="J483" s="849">
        <v>1</v>
      </c>
      <c r="K483" s="849">
        <v>266.45</v>
      </c>
      <c r="L483" s="849">
        <v>1</v>
      </c>
      <c r="M483" s="849">
        <v>266.45</v>
      </c>
      <c r="N483" s="849"/>
      <c r="O483" s="849"/>
      <c r="P483" s="837"/>
      <c r="Q483" s="850"/>
    </row>
    <row r="484" spans="1:17" ht="14.4" customHeight="1" x14ac:dyDescent="0.3">
      <c r="A484" s="831" t="s">
        <v>577</v>
      </c>
      <c r="B484" s="832" t="s">
        <v>4117</v>
      </c>
      <c r="C484" s="832" t="s">
        <v>4399</v>
      </c>
      <c r="D484" s="832" t="s">
        <v>4960</v>
      </c>
      <c r="E484" s="832" t="s">
        <v>4961</v>
      </c>
      <c r="F484" s="849"/>
      <c r="G484" s="849"/>
      <c r="H484" s="849"/>
      <c r="I484" s="849"/>
      <c r="J484" s="849">
        <v>1</v>
      </c>
      <c r="K484" s="849">
        <v>6382.96</v>
      </c>
      <c r="L484" s="849">
        <v>1</v>
      </c>
      <c r="M484" s="849">
        <v>6382.96</v>
      </c>
      <c r="N484" s="849"/>
      <c r="O484" s="849"/>
      <c r="P484" s="837"/>
      <c r="Q484" s="850"/>
    </row>
    <row r="485" spans="1:17" ht="14.4" customHeight="1" x14ac:dyDescent="0.3">
      <c r="A485" s="831" t="s">
        <v>577</v>
      </c>
      <c r="B485" s="832" t="s">
        <v>4117</v>
      </c>
      <c r="C485" s="832" t="s">
        <v>4399</v>
      </c>
      <c r="D485" s="832" t="s">
        <v>4962</v>
      </c>
      <c r="E485" s="832" t="s">
        <v>4963</v>
      </c>
      <c r="F485" s="849"/>
      <c r="G485" s="849"/>
      <c r="H485" s="849"/>
      <c r="I485" s="849"/>
      <c r="J485" s="849"/>
      <c r="K485" s="849"/>
      <c r="L485" s="849"/>
      <c r="M485" s="849"/>
      <c r="N485" s="849">
        <v>1</v>
      </c>
      <c r="O485" s="849">
        <v>2811.65</v>
      </c>
      <c r="P485" s="837"/>
      <c r="Q485" s="850">
        <v>2811.65</v>
      </c>
    </row>
    <row r="486" spans="1:17" ht="14.4" customHeight="1" x14ac:dyDescent="0.3">
      <c r="A486" s="831" t="s">
        <v>577</v>
      </c>
      <c r="B486" s="832" t="s">
        <v>4117</v>
      </c>
      <c r="C486" s="832" t="s">
        <v>4399</v>
      </c>
      <c r="D486" s="832" t="s">
        <v>4964</v>
      </c>
      <c r="E486" s="832" t="s">
        <v>4965</v>
      </c>
      <c r="F486" s="849"/>
      <c r="G486" s="849"/>
      <c r="H486" s="849"/>
      <c r="I486" s="849"/>
      <c r="J486" s="849"/>
      <c r="K486" s="849"/>
      <c r="L486" s="849"/>
      <c r="M486" s="849"/>
      <c r="N486" s="849">
        <v>11</v>
      </c>
      <c r="O486" s="849">
        <v>3756.28</v>
      </c>
      <c r="P486" s="837"/>
      <c r="Q486" s="850">
        <v>341.48</v>
      </c>
    </row>
    <row r="487" spans="1:17" ht="14.4" customHeight="1" x14ac:dyDescent="0.3">
      <c r="A487" s="831" t="s">
        <v>577</v>
      </c>
      <c r="B487" s="832" t="s">
        <v>4117</v>
      </c>
      <c r="C487" s="832" t="s">
        <v>4399</v>
      </c>
      <c r="D487" s="832" t="s">
        <v>4966</v>
      </c>
      <c r="E487" s="832" t="s">
        <v>4967</v>
      </c>
      <c r="F487" s="849"/>
      <c r="G487" s="849"/>
      <c r="H487" s="849"/>
      <c r="I487" s="849"/>
      <c r="J487" s="849"/>
      <c r="K487" s="849"/>
      <c r="L487" s="849"/>
      <c r="M487" s="849"/>
      <c r="N487" s="849">
        <v>1</v>
      </c>
      <c r="O487" s="849">
        <v>10994.78</v>
      </c>
      <c r="P487" s="837"/>
      <c r="Q487" s="850">
        <v>10994.78</v>
      </c>
    </row>
    <row r="488" spans="1:17" ht="14.4" customHeight="1" x14ac:dyDescent="0.3">
      <c r="A488" s="831" t="s">
        <v>577</v>
      </c>
      <c r="B488" s="832" t="s">
        <v>4117</v>
      </c>
      <c r="C488" s="832" t="s">
        <v>4399</v>
      </c>
      <c r="D488" s="832" t="s">
        <v>4968</v>
      </c>
      <c r="E488" s="832" t="s">
        <v>4969</v>
      </c>
      <c r="F488" s="849"/>
      <c r="G488" s="849"/>
      <c r="H488" s="849"/>
      <c r="I488" s="849"/>
      <c r="J488" s="849"/>
      <c r="K488" s="849"/>
      <c r="L488" s="849"/>
      <c r="M488" s="849"/>
      <c r="N488" s="849">
        <v>1.1000000000000001</v>
      </c>
      <c r="O488" s="849">
        <v>5693.6</v>
      </c>
      <c r="P488" s="837"/>
      <c r="Q488" s="850">
        <v>5176</v>
      </c>
    </row>
    <row r="489" spans="1:17" ht="14.4" customHeight="1" x14ac:dyDescent="0.3">
      <c r="A489" s="831" t="s">
        <v>577</v>
      </c>
      <c r="B489" s="832" t="s">
        <v>4117</v>
      </c>
      <c r="C489" s="832" t="s">
        <v>4399</v>
      </c>
      <c r="D489" s="832" t="s">
        <v>4970</v>
      </c>
      <c r="E489" s="832" t="s">
        <v>4971</v>
      </c>
      <c r="F489" s="849"/>
      <c r="G489" s="849"/>
      <c r="H489" s="849"/>
      <c r="I489" s="849"/>
      <c r="J489" s="849"/>
      <c r="K489" s="849"/>
      <c r="L489" s="849"/>
      <c r="M489" s="849"/>
      <c r="N489" s="849">
        <v>3</v>
      </c>
      <c r="O489" s="849">
        <v>13160.97</v>
      </c>
      <c r="P489" s="837"/>
      <c r="Q489" s="850">
        <v>4386.99</v>
      </c>
    </row>
    <row r="490" spans="1:17" ht="14.4" customHeight="1" x14ac:dyDescent="0.3">
      <c r="A490" s="831" t="s">
        <v>577</v>
      </c>
      <c r="B490" s="832" t="s">
        <v>4117</v>
      </c>
      <c r="C490" s="832" t="s">
        <v>4399</v>
      </c>
      <c r="D490" s="832" t="s">
        <v>4972</v>
      </c>
      <c r="E490" s="832" t="s">
        <v>4973</v>
      </c>
      <c r="F490" s="849"/>
      <c r="G490" s="849"/>
      <c r="H490" s="849"/>
      <c r="I490" s="849"/>
      <c r="J490" s="849"/>
      <c r="K490" s="849"/>
      <c r="L490" s="849"/>
      <c r="M490" s="849"/>
      <c r="N490" s="849">
        <v>3</v>
      </c>
      <c r="O490" s="849">
        <v>15334.14</v>
      </c>
      <c r="P490" s="837"/>
      <c r="Q490" s="850">
        <v>5111.38</v>
      </c>
    </row>
    <row r="491" spans="1:17" ht="14.4" customHeight="1" x14ac:dyDescent="0.3">
      <c r="A491" s="831" t="s">
        <v>577</v>
      </c>
      <c r="B491" s="832" t="s">
        <v>4117</v>
      </c>
      <c r="C491" s="832" t="s">
        <v>4399</v>
      </c>
      <c r="D491" s="832" t="s">
        <v>4974</v>
      </c>
      <c r="E491" s="832" t="s">
        <v>4975</v>
      </c>
      <c r="F491" s="849"/>
      <c r="G491" s="849"/>
      <c r="H491" s="849"/>
      <c r="I491" s="849"/>
      <c r="J491" s="849"/>
      <c r="K491" s="849"/>
      <c r="L491" s="849"/>
      <c r="M491" s="849"/>
      <c r="N491" s="849">
        <v>1</v>
      </c>
      <c r="O491" s="849">
        <v>12409.42</v>
      </c>
      <c r="P491" s="837"/>
      <c r="Q491" s="850">
        <v>12409.42</v>
      </c>
    </row>
    <row r="492" spans="1:17" ht="14.4" customHeight="1" x14ac:dyDescent="0.3">
      <c r="A492" s="831" t="s">
        <v>577</v>
      </c>
      <c r="B492" s="832" t="s">
        <v>4117</v>
      </c>
      <c r="C492" s="832" t="s">
        <v>4399</v>
      </c>
      <c r="D492" s="832" t="s">
        <v>4976</v>
      </c>
      <c r="E492" s="832" t="s">
        <v>4770</v>
      </c>
      <c r="F492" s="849"/>
      <c r="G492" s="849"/>
      <c r="H492" s="849"/>
      <c r="I492" s="849"/>
      <c r="J492" s="849"/>
      <c r="K492" s="849"/>
      <c r="L492" s="849"/>
      <c r="M492" s="849"/>
      <c r="N492" s="849">
        <v>1</v>
      </c>
      <c r="O492" s="849">
        <v>8946.2999999999993</v>
      </c>
      <c r="P492" s="837"/>
      <c r="Q492" s="850">
        <v>8946.2999999999993</v>
      </c>
    </row>
    <row r="493" spans="1:17" ht="14.4" customHeight="1" x14ac:dyDescent="0.3">
      <c r="A493" s="831" t="s">
        <v>577</v>
      </c>
      <c r="B493" s="832" t="s">
        <v>4117</v>
      </c>
      <c r="C493" s="832" t="s">
        <v>4399</v>
      </c>
      <c r="D493" s="832" t="s">
        <v>4977</v>
      </c>
      <c r="E493" s="832" t="s">
        <v>4978</v>
      </c>
      <c r="F493" s="849"/>
      <c r="G493" s="849"/>
      <c r="H493" s="849"/>
      <c r="I493" s="849"/>
      <c r="J493" s="849"/>
      <c r="K493" s="849"/>
      <c r="L493" s="849"/>
      <c r="M493" s="849"/>
      <c r="N493" s="849">
        <v>1</v>
      </c>
      <c r="O493" s="849">
        <v>4105</v>
      </c>
      <c r="P493" s="837"/>
      <c r="Q493" s="850">
        <v>4105</v>
      </c>
    </row>
    <row r="494" spans="1:17" ht="14.4" customHeight="1" x14ac:dyDescent="0.3">
      <c r="A494" s="831" t="s">
        <v>577</v>
      </c>
      <c r="B494" s="832" t="s">
        <v>4117</v>
      </c>
      <c r="C494" s="832" t="s">
        <v>4399</v>
      </c>
      <c r="D494" s="832" t="s">
        <v>4979</v>
      </c>
      <c r="E494" s="832" t="s">
        <v>4980</v>
      </c>
      <c r="F494" s="849"/>
      <c r="G494" s="849"/>
      <c r="H494" s="849"/>
      <c r="I494" s="849"/>
      <c r="J494" s="849"/>
      <c r="K494" s="849"/>
      <c r="L494" s="849"/>
      <c r="M494" s="849"/>
      <c r="N494" s="849">
        <v>1</v>
      </c>
      <c r="O494" s="849">
        <v>8669.48</v>
      </c>
      <c r="P494" s="837"/>
      <c r="Q494" s="850">
        <v>8669.48</v>
      </c>
    </row>
    <row r="495" spans="1:17" ht="14.4" customHeight="1" x14ac:dyDescent="0.3">
      <c r="A495" s="831" t="s">
        <v>577</v>
      </c>
      <c r="B495" s="832" t="s">
        <v>4117</v>
      </c>
      <c r="C495" s="832" t="s">
        <v>4399</v>
      </c>
      <c r="D495" s="832" t="s">
        <v>4981</v>
      </c>
      <c r="E495" s="832" t="s">
        <v>4912</v>
      </c>
      <c r="F495" s="849"/>
      <c r="G495" s="849"/>
      <c r="H495" s="849"/>
      <c r="I495" s="849"/>
      <c r="J495" s="849"/>
      <c r="K495" s="849"/>
      <c r="L495" s="849"/>
      <c r="M495" s="849"/>
      <c r="N495" s="849">
        <v>2</v>
      </c>
      <c r="O495" s="849">
        <v>13764.3</v>
      </c>
      <c r="P495" s="837"/>
      <c r="Q495" s="850">
        <v>6882.15</v>
      </c>
    </row>
    <row r="496" spans="1:17" ht="14.4" customHeight="1" x14ac:dyDescent="0.3">
      <c r="A496" s="831" t="s">
        <v>577</v>
      </c>
      <c r="B496" s="832" t="s">
        <v>4117</v>
      </c>
      <c r="C496" s="832" t="s">
        <v>4399</v>
      </c>
      <c r="D496" s="832" t="s">
        <v>4982</v>
      </c>
      <c r="E496" s="832" t="s">
        <v>4983</v>
      </c>
      <c r="F496" s="849"/>
      <c r="G496" s="849"/>
      <c r="H496" s="849"/>
      <c r="I496" s="849"/>
      <c r="J496" s="849"/>
      <c r="K496" s="849"/>
      <c r="L496" s="849"/>
      <c r="M496" s="849"/>
      <c r="N496" s="849">
        <v>1</v>
      </c>
      <c r="O496" s="849">
        <v>5086.58</v>
      </c>
      <c r="P496" s="837"/>
      <c r="Q496" s="850">
        <v>5086.58</v>
      </c>
    </row>
    <row r="497" spans="1:17" ht="14.4" customHeight="1" x14ac:dyDescent="0.3">
      <c r="A497" s="831" t="s">
        <v>577</v>
      </c>
      <c r="B497" s="832" t="s">
        <v>4117</v>
      </c>
      <c r="C497" s="832" t="s">
        <v>4399</v>
      </c>
      <c r="D497" s="832" t="s">
        <v>4984</v>
      </c>
      <c r="E497" s="832" t="s">
        <v>4985</v>
      </c>
      <c r="F497" s="849"/>
      <c r="G497" s="849"/>
      <c r="H497" s="849"/>
      <c r="I497" s="849"/>
      <c r="J497" s="849"/>
      <c r="K497" s="849"/>
      <c r="L497" s="849"/>
      <c r="M497" s="849"/>
      <c r="N497" s="849">
        <v>1</v>
      </c>
      <c r="O497" s="849">
        <v>19851.75</v>
      </c>
      <c r="P497" s="837"/>
      <c r="Q497" s="850">
        <v>19851.75</v>
      </c>
    </row>
    <row r="498" spans="1:17" ht="14.4" customHeight="1" x14ac:dyDescent="0.3">
      <c r="A498" s="831" t="s">
        <v>577</v>
      </c>
      <c r="B498" s="832" t="s">
        <v>4117</v>
      </c>
      <c r="C498" s="832" t="s">
        <v>4399</v>
      </c>
      <c r="D498" s="832" t="s">
        <v>4986</v>
      </c>
      <c r="E498" s="832" t="s">
        <v>4987</v>
      </c>
      <c r="F498" s="849"/>
      <c r="G498" s="849"/>
      <c r="H498" s="849"/>
      <c r="I498" s="849"/>
      <c r="J498" s="849"/>
      <c r="K498" s="849"/>
      <c r="L498" s="849"/>
      <c r="M498" s="849"/>
      <c r="N498" s="849">
        <v>1</v>
      </c>
      <c r="O498" s="849">
        <v>9751.4599999999991</v>
      </c>
      <c r="P498" s="837"/>
      <c r="Q498" s="850">
        <v>9751.4599999999991</v>
      </c>
    </row>
    <row r="499" spans="1:17" ht="14.4" customHeight="1" x14ac:dyDescent="0.3">
      <c r="A499" s="831" t="s">
        <v>577</v>
      </c>
      <c r="B499" s="832" t="s">
        <v>4117</v>
      </c>
      <c r="C499" s="832" t="s">
        <v>4399</v>
      </c>
      <c r="D499" s="832" t="s">
        <v>4988</v>
      </c>
      <c r="E499" s="832" t="s">
        <v>4500</v>
      </c>
      <c r="F499" s="849">
        <v>1</v>
      </c>
      <c r="G499" s="849">
        <v>1916.24</v>
      </c>
      <c r="H499" s="849">
        <v>1</v>
      </c>
      <c r="I499" s="849">
        <v>1916.24</v>
      </c>
      <c r="J499" s="849">
        <v>1</v>
      </c>
      <c r="K499" s="849">
        <v>1916.24</v>
      </c>
      <c r="L499" s="849">
        <v>1</v>
      </c>
      <c r="M499" s="849">
        <v>1916.24</v>
      </c>
      <c r="N499" s="849">
        <v>1</v>
      </c>
      <c r="O499" s="849">
        <v>1916.24</v>
      </c>
      <c r="P499" s="837">
        <v>1</v>
      </c>
      <c r="Q499" s="850">
        <v>1916.24</v>
      </c>
    </row>
    <row r="500" spans="1:17" ht="14.4" customHeight="1" x14ac:dyDescent="0.3">
      <c r="A500" s="831" t="s">
        <v>577</v>
      </c>
      <c r="B500" s="832" t="s">
        <v>4117</v>
      </c>
      <c r="C500" s="832" t="s">
        <v>4399</v>
      </c>
      <c r="D500" s="832" t="s">
        <v>4989</v>
      </c>
      <c r="E500" s="832" t="s">
        <v>4518</v>
      </c>
      <c r="F500" s="849"/>
      <c r="G500" s="849"/>
      <c r="H500" s="849"/>
      <c r="I500" s="849"/>
      <c r="J500" s="849"/>
      <c r="K500" s="849"/>
      <c r="L500" s="849"/>
      <c r="M500" s="849"/>
      <c r="N500" s="849">
        <v>1</v>
      </c>
      <c r="O500" s="849">
        <v>1206</v>
      </c>
      <c r="P500" s="837"/>
      <c r="Q500" s="850">
        <v>1206</v>
      </c>
    </row>
    <row r="501" spans="1:17" ht="14.4" customHeight="1" x14ac:dyDescent="0.3">
      <c r="A501" s="831" t="s">
        <v>577</v>
      </c>
      <c r="B501" s="832" t="s">
        <v>4117</v>
      </c>
      <c r="C501" s="832" t="s">
        <v>4399</v>
      </c>
      <c r="D501" s="832" t="s">
        <v>4990</v>
      </c>
      <c r="E501" s="832" t="s">
        <v>4991</v>
      </c>
      <c r="F501" s="849"/>
      <c r="G501" s="849"/>
      <c r="H501" s="849"/>
      <c r="I501" s="849"/>
      <c r="J501" s="849"/>
      <c r="K501" s="849"/>
      <c r="L501" s="849"/>
      <c r="M501" s="849"/>
      <c r="N501" s="849">
        <v>2</v>
      </c>
      <c r="O501" s="849">
        <v>10465.200000000001</v>
      </c>
      <c r="P501" s="837"/>
      <c r="Q501" s="850">
        <v>5232.6000000000004</v>
      </c>
    </row>
    <row r="502" spans="1:17" ht="14.4" customHeight="1" x14ac:dyDescent="0.3">
      <c r="A502" s="831" t="s">
        <v>577</v>
      </c>
      <c r="B502" s="832" t="s">
        <v>4117</v>
      </c>
      <c r="C502" s="832" t="s">
        <v>4399</v>
      </c>
      <c r="D502" s="832" t="s">
        <v>4992</v>
      </c>
      <c r="E502" s="832" t="s">
        <v>4993</v>
      </c>
      <c r="F502" s="849"/>
      <c r="G502" s="849"/>
      <c r="H502" s="849"/>
      <c r="I502" s="849"/>
      <c r="J502" s="849"/>
      <c r="K502" s="849"/>
      <c r="L502" s="849"/>
      <c r="M502" s="849"/>
      <c r="N502" s="849">
        <v>1</v>
      </c>
      <c r="O502" s="849">
        <v>2208.4899999999998</v>
      </c>
      <c r="P502" s="837"/>
      <c r="Q502" s="850">
        <v>2208.4899999999998</v>
      </c>
    </row>
    <row r="503" spans="1:17" ht="14.4" customHeight="1" x14ac:dyDescent="0.3">
      <c r="A503" s="831" t="s">
        <v>577</v>
      </c>
      <c r="B503" s="832" t="s">
        <v>4117</v>
      </c>
      <c r="C503" s="832" t="s">
        <v>4399</v>
      </c>
      <c r="D503" s="832" t="s">
        <v>4994</v>
      </c>
      <c r="E503" s="832" t="s">
        <v>4995</v>
      </c>
      <c r="F503" s="849">
        <v>8</v>
      </c>
      <c r="G503" s="849">
        <v>20516</v>
      </c>
      <c r="H503" s="849"/>
      <c r="I503" s="849">
        <v>2564.5</v>
      </c>
      <c r="J503" s="849"/>
      <c r="K503" s="849"/>
      <c r="L503" s="849"/>
      <c r="M503" s="849"/>
      <c r="N503" s="849"/>
      <c r="O503" s="849"/>
      <c r="P503" s="837"/>
      <c r="Q503" s="850"/>
    </row>
    <row r="504" spans="1:17" ht="14.4" customHeight="1" x14ac:dyDescent="0.3">
      <c r="A504" s="831" t="s">
        <v>577</v>
      </c>
      <c r="B504" s="832" t="s">
        <v>4117</v>
      </c>
      <c r="C504" s="832" t="s">
        <v>4399</v>
      </c>
      <c r="D504" s="832" t="s">
        <v>4996</v>
      </c>
      <c r="E504" s="832" t="s">
        <v>4912</v>
      </c>
      <c r="F504" s="849"/>
      <c r="G504" s="849"/>
      <c r="H504" s="849"/>
      <c r="I504" s="849"/>
      <c r="J504" s="849"/>
      <c r="K504" s="849"/>
      <c r="L504" s="849"/>
      <c r="M504" s="849"/>
      <c r="N504" s="849">
        <v>1</v>
      </c>
      <c r="O504" s="849">
        <v>6882.15</v>
      </c>
      <c r="P504" s="837"/>
      <c r="Q504" s="850">
        <v>6882.15</v>
      </c>
    </row>
    <row r="505" spans="1:17" ht="14.4" customHeight="1" x14ac:dyDescent="0.3">
      <c r="A505" s="831" t="s">
        <v>577</v>
      </c>
      <c r="B505" s="832" t="s">
        <v>4117</v>
      </c>
      <c r="C505" s="832" t="s">
        <v>4399</v>
      </c>
      <c r="D505" s="832" t="s">
        <v>4997</v>
      </c>
      <c r="E505" s="832" t="s">
        <v>4415</v>
      </c>
      <c r="F505" s="849"/>
      <c r="G505" s="849"/>
      <c r="H505" s="849"/>
      <c r="I505" s="849"/>
      <c r="J505" s="849"/>
      <c r="K505" s="849"/>
      <c r="L505" s="849"/>
      <c r="M505" s="849"/>
      <c r="N505" s="849">
        <v>1</v>
      </c>
      <c r="O505" s="849">
        <v>4039.02</v>
      </c>
      <c r="P505" s="837"/>
      <c r="Q505" s="850">
        <v>4039.02</v>
      </c>
    </row>
    <row r="506" spans="1:17" ht="14.4" customHeight="1" x14ac:dyDescent="0.3">
      <c r="A506" s="831" t="s">
        <v>577</v>
      </c>
      <c r="B506" s="832" t="s">
        <v>4117</v>
      </c>
      <c r="C506" s="832" t="s">
        <v>4399</v>
      </c>
      <c r="D506" s="832" t="s">
        <v>4998</v>
      </c>
      <c r="E506" s="832" t="s">
        <v>4999</v>
      </c>
      <c r="F506" s="849">
        <v>1</v>
      </c>
      <c r="G506" s="849">
        <v>301.58</v>
      </c>
      <c r="H506" s="849"/>
      <c r="I506" s="849">
        <v>301.58</v>
      </c>
      <c r="J506" s="849"/>
      <c r="K506" s="849"/>
      <c r="L506" s="849"/>
      <c r="M506" s="849"/>
      <c r="N506" s="849"/>
      <c r="O506" s="849"/>
      <c r="P506" s="837"/>
      <c r="Q506" s="850"/>
    </row>
    <row r="507" spans="1:17" ht="14.4" customHeight="1" x14ac:dyDescent="0.3">
      <c r="A507" s="831" t="s">
        <v>577</v>
      </c>
      <c r="B507" s="832" t="s">
        <v>4117</v>
      </c>
      <c r="C507" s="832" t="s">
        <v>4399</v>
      </c>
      <c r="D507" s="832" t="s">
        <v>5000</v>
      </c>
      <c r="E507" s="832" t="s">
        <v>4433</v>
      </c>
      <c r="F507" s="849"/>
      <c r="G507" s="849"/>
      <c r="H507" s="849"/>
      <c r="I507" s="849"/>
      <c r="J507" s="849">
        <v>1</v>
      </c>
      <c r="K507" s="849">
        <v>3680.54</v>
      </c>
      <c r="L507" s="849">
        <v>1</v>
      </c>
      <c r="M507" s="849">
        <v>3680.54</v>
      </c>
      <c r="N507" s="849"/>
      <c r="O507" s="849"/>
      <c r="P507" s="837"/>
      <c r="Q507" s="850"/>
    </row>
    <row r="508" spans="1:17" ht="14.4" customHeight="1" x14ac:dyDescent="0.3">
      <c r="A508" s="831" t="s">
        <v>577</v>
      </c>
      <c r="B508" s="832" t="s">
        <v>4117</v>
      </c>
      <c r="C508" s="832" t="s">
        <v>4399</v>
      </c>
      <c r="D508" s="832" t="s">
        <v>5001</v>
      </c>
      <c r="E508" s="832" t="s">
        <v>5002</v>
      </c>
      <c r="F508" s="849"/>
      <c r="G508" s="849"/>
      <c r="H508" s="849"/>
      <c r="I508" s="849"/>
      <c r="J508" s="849">
        <v>0.1</v>
      </c>
      <c r="K508" s="849">
        <v>47.82</v>
      </c>
      <c r="L508" s="849">
        <v>1</v>
      </c>
      <c r="M508" s="849">
        <v>478.2</v>
      </c>
      <c r="N508" s="849"/>
      <c r="O508" s="849"/>
      <c r="P508" s="837"/>
      <c r="Q508" s="850"/>
    </row>
    <row r="509" spans="1:17" ht="14.4" customHeight="1" x14ac:dyDescent="0.3">
      <c r="A509" s="831" t="s">
        <v>577</v>
      </c>
      <c r="B509" s="832" t="s">
        <v>4117</v>
      </c>
      <c r="C509" s="832" t="s">
        <v>4399</v>
      </c>
      <c r="D509" s="832" t="s">
        <v>5003</v>
      </c>
      <c r="E509" s="832" t="s">
        <v>5002</v>
      </c>
      <c r="F509" s="849"/>
      <c r="G509" s="849"/>
      <c r="H509" s="849"/>
      <c r="I509" s="849"/>
      <c r="J509" s="849">
        <v>0.1</v>
      </c>
      <c r="K509" s="849">
        <v>41.11</v>
      </c>
      <c r="L509" s="849">
        <v>1</v>
      </c>
      <c r="M509" s="849">
        <v>411.09999999999997</v>
      </c>
      <c r="N509" s="849"/>
      <c r="O509" s="849"/>
      <c r="P509" s="837"/>
      <c r="Q509" s="850"/>
    </row>
    <row r="510" spans="1:17" ht="14.4" customHeight="1" x14ac:dyDescent="0.3">
      <c r="A510" s="831" t="s">
        <v>577</v>
      </c>
      <c r="B510" s="832" t="s">
        <v>4117</v>
      </c>
      <c r="C510" s="832" t="s">
        <v>4399</v>
      </c>
      <c r="D510" s="832" t="s">
        <v>5004</v>
      </c>
      <c r="E510" s="832" t="s">
        <v>5005</v>
      </c>
      <c r="F510" s="849"/>
      <c r="G510" s="849"/>
      <c r="H510" s="849"/>
      <c r="I510" s="849"/>
      <c r="J510" s="849"/>
      <c r="K510" s="849"/>
      <c r="L510" s="849"/>
      <c r="M510" s="849"/>
      <c r="N510" s="849">
        <v>1</v>
      </c>
      <c r="O510" s="849">
        <v>4963</v>
      </c>
      <c r="P510" s="837"/>
      <c r="Q510" s="850">
        <v>4963</v>
      </c>
    </row>
    <row r="511" spans="1:17" ht="14.4" customHeight="1" x14ac:dyDescent="0.3">
      <c r="A511" s="831" t="s">
        <v>577</v>
      </c>
      <c r="B511" s="832" t="s">
        <v>4117</v>
      </c>
      <c r="C511" s="832" t="s">
        <v>4118</v>
      </c>
      <c r="D511" s="832" t="s">
        <v>5006</v>
      </c>
      <c r="E511" s="832" t="s">
        <v>5007</v>
      </c>
      <c r="F511" s="849">
        <v>21</v>
      </c>
      <c r="G511" s="849">
        <v>4089</v>
      </c>
      <c r="H511" s="849">
        <v>1.3047223994894703</v>
      </c>
      <c r="I511" s="849">
        <v>194.71428571428572</v>
      </c>
      <c r="J511" s="849">
        <v>16</v>
      </c>
      <c r="K511" s="849">
        <v>3134</v>
      </c>
      <c r="L511" s="849">
        <v>1</v>
      </c>
      <c r="M511" s="849">
        <v>195.875</v>
      </c>
      <c r="N511" s="849">
        <v>16</v>
      </c>
      <c r="O511" s="849">
        <v>3136</v>
      </c>
      <c r="P511" s="837">
        <v>1.0006381620931717</v>
      </c>
      <c r="Q511" s="850">
        <v>196</v>
      </c>
    </row>
    <row r="512" spans="1:17" ht="14.4" customHeight="1" x14ac:dyDescent="0.3">
      <c r="A512" s="831" t="s">
        <v>577</v>
      </c>
      <c r="B512" s="832" t="s">
        <v>4117</v>
      </c>
      <c r="C512" s="832" t="s">
        <v>4118</v>
      </c>
      <c r="D512" s="832" t="s">
        <v>5008</v>
      </c>
      <c r="E512" s="832" t="s">
        <v>5009</v>
      </c>
      <c r="F512" s="849">
        <v>48</v>
      </c>
      <c r="G512" s="849">
        <v>33967</v>
      </c>
      <c r="H512" s="849">
        <v>1.2590162719151934</v>
      </c>
      <c r="I512" s="849">
        <v>707.64583333333337</v>
      </c>
      <c r="J512" s="849">
        <v>38</v>
      </c>
      <c r="K512" s="849">
        <v>26979</v>
      </c>
      <c r="L512" s="849">
        <v>1</v>
      </c>
      <c r="M512" s="849">
        <v>709.97368421052636</v>
      </c>
      <c r="N512" s="849">
        <v>26</v>
      </c>
      <c r="O512" s="849">
        <v>18512</v>
      </c>
      <c r="P512" s="837">
        <v>0.68616331220578974</v>
      </c>
      <c r="Q512" s="850">
        <v>712</v>
      </c>
    </row>
    <row r="513" spans="1:17" ht="14.4" customHeight="1" x14ac:dyDescent="0.3">
      <c r="A513" s="831" t="s">
        <v>577</v>
      </c>
      <c r="B513" s="832" t="s">
        <v>4117</v>
      </c>
      <c r="C513" s="832" t="s">
        <v>4118</v>
      </c>
      <c r="D513" s="832" t="s">
        <v>4142</v>
      </c>
      <c r="E513" s="832" t="s">
        <v>4143</v>
      </c>
      <c r="F513" s="849">
        <v>25</v>
      </c>
      <c r="G513" s="849">
        <v>5175</v>
      </c>
      <c r="H513" s="849">
        <v>1.6666666666666667</v>
      </c>
      <c r="I513" s="849">
        <v>207</v>
      </c>
      <c r="J513" s="849">
        <v>15</v>
      </c>
      <c r="K513" s="849">
        <v>3105</v>
      </c>
      <c r="L513" s="849">
        <v>1</v>
      </c>
      <c r="M513" s="849">
        <v>207</v>
      </c>
      <c r="N513" s="849">
        <v>9</v>
      </c>
      <c r="O513" s="849">
        <v>2169</v>
      </c>
      <c r="P513" s="837">
        <v>0.6985507246376812</v>
      </c>
      <c r="Q513" s="850">
        <v>241</v>
      </c>
    </row>
    <row r="514" spans="1:17" ht="14.4" customHeight="1" x14ac:dyDescent="0.3">
      <c r="A514" s="831" t="s">
        <v>577</v>
      </c>
      <c r="B514" s="832" t="s">
        <v>4117</v>
      </c>
      <c r="C514" s="832" t="s">
        <v>4118</v>
      </c>
      <c r="D514" s="832" t="s">
        <v>4144</v>
      </c>
      <c r="E514" s="832" t="s">
        <v>4145</v>
      </c>
      <c r="F514" s="849">
        <v>50</v>
      </c>
      <c r="G514" s="849">
        <v>15450</v>
      </c>
      <c r="H514" s="849">
        <v>0.81967213114754101</v>
      </c>
      <c r="I514" s="849">
        <v>309</v>
      </c>
      <c r="J514" s="849">
        <v>61</v>
      </c>
      <c r="K514" s="849">
        <v>18849</v>
      </c>
      <c r="L514" s="849">
        <v>1</v>
      </c>
      <c r="M514" s="849">
        <v>309</v>
      </c>
      <c r="N514" s="849">
        <v>47</v>
      </c>
      <c r="O514" s="849">
        <v>17954</v>
      </c>
      <c r="P514" s="837">
        <v>0.9525173749270518</v>
      </c>
      <c r="Q514" s="850">
        <v>382</v>
      </c>
    </row>
    <row r="515" spans="1:17" ht="14.4" customHeight="1" x14ac:dyDescent="0.3">
      <c r="A515" s="831" t="s">
        <v>577</v>
      </c>
      <c r="B515" s="832" t="s">
        <v>4117</v>
      </c>
      <c r="C515" s="832" t="s">
        <v>4118</v>
      </c>
      <c r="D515" s="832" t="s">
        <v>4146</v>
      </c>
      <c r="E515" s="832" t="s">
        <v>4147</v>
      </c>
      <c r="F515" s="849">
        <v>5</v>
      </c>
      <c r="G515" s="849">
        <v>2440</v>
      </c>
      <c r="H515" s="849">
        <v>0.99795501022494892</v>
      </c>
      <c r="I515" s="849">
        <v>488</v>
      </c>
      <c r="J515" s="849">
        <v>5</v>
      </c>
      <c r="K515" s="849">
        <v>2445</v>
      </c>
      <c r="L515" s="849">
        <v>1</v>
      </c>
      <c r="M515" s="849">
        <v>489</v>
      </c>
      <c r="N515" s="849">
        <v>9</v>
      </c>
      <c r="O515" s="849">
        <v>5436</v>
      </c>
      <c r="P515" s="837">
        <v>2.2233128834355829</v>
      </c>
      <c r="Q515" s="850">
        <v>604</v>
      </c>
    </row>
    <row r="516" spans="1:17" ht="14.4" customHeight="1" x14ac:dyDescent="0.3">
      <c r="A516" s="831" t="s">
        <v>577</v>
      </c>
      <c r="B516" s="832" t="s">
        <v>4117</v>
      </c>
      <c r="C516" s="832" t="s">
        <v>4118</v>
      </c>
      <c r="D516" s="832" t="s">
        <v>4150</v>
      </c>
      <c r="E516" s="832" t="s">
        <v>4151</v>
      </c>
      <c r="F516" s="849">
        <v>54</v>
      </c>
      <c r="G516" s="849">
        <v>5238</v>
      </c>
      <c r="H516" s="849">
        <v>0.87096774193548387</v>
      </c>
      <c r="I516" s="849">
        <v>97</v>
      </c>
      <c r="J516" s="849">
        <v>62</v>
      </c>
      <c r="K516" s="849">
        <v>6014</v>
      </c>
      <c r="L516" s="849">
        <v>1</v>
      </c>
      <c r="M516" s="849">
        <v>97</v>
      </c>
      <c r="N516" s="849">
        <v>66</v>
      </c>
      <c r="O516" s="849">
        <v>5346</v>
      </c>
      <c r="P516" s="837">
        <v>0.88892583970734951</v>
      </c>
      <c r="Q516" s="850">
        <v>81</v>
      </c>
    </row>
    <row r="517" spans="1:17" ht="14.4" customHeight="1" x14ac:dyDescent="0.3">
      <c r="A517" s="831" t="s">
        <v>577</v>
      </c>
      <c r="B517" s="832" t="s">
        <v>4117</v>
      </c>
      <c r="C517" s="832" t="s">
        <v>4118</v>
      </c>
      <c r="D517" s="832" t="s">
        <v>4154</v>
      </c>
      <c r="E517" s="832" t="s">
        <v>4155</v>
      </c>
      <c r="F517" s="849">
        <v>3</v>
      </c>
      <c r="G517" s="849">
        <v>720</v>
      </c>
      <c r="H517" s="849">
        <v>1.4937759336099585</v>
      </c>
      <c r="I517" s="849">
        <v>240</v>
      </c>
      <c r="J517" s="849">
        <v>2</v>
      </c>
      <c r="K517" s="849">
        <v>482</v>
      </c>
      <c r="L517" s="849">
        <v>1</v>
      </c>
      <c r="M517" s="849">
        <v>241</v>
      </c>
      <c r="N517" s="849">
        <v>4</v>
      </c>
      <c r="O517" s="849">
        <v>968</v>
      </c>
      <c r="P517" s="837">
        <v>2.008298755186722</v>
      </c>
      <c r="Q517" s="850">
        <v>242</v>
      </c>
    </row>
    <row r="518" spans="1:17" ht="14.4" customHeight="1" x14ac:dyDescent="0.3">
      <c r="A518" s="831" t="s">
        <v>577</v>
      </c>
      <c r="B518" s="832" t="s">
        <v>4117</v>
      </c>
      <c r="C518" s="832" t="s">
        <v>4118</v>
      </c>
      <c r="D518" s="832" t="s">
        <v>5010</v>
      </c>
      <c r="E518" s="832" t="s">
        <v>5011</v>
      </c>
      <c r="F518" s="849">
        <v>1</v>
      </c>
      <c r="G518" s="849">
        <v>399</v>
      </c>
      <c r="H518" s="849">
        <v>0.25</v>
      </c>
      <c r="I518" s="849">
        <v>399</v>
      </c>
      <c r="J518" s="849">
        <v>4</v>
      </c>
      <c r="K518" s="849">
        <v>1596</v>
      </c>
      <c r="L518" s="849">
        <v>1</v>
      </c>
      <c r="M518" s="849">
        <v>399</v>
      </c>
      <c r="N518" s="849">
        <v>7</v>
      </c>
      <c r="O518" s="849">
        <v>2800</v>
      </c>
      <c r="P518" s="837">
        <v>1.7543859649122806</v>
      </c>
      <c r="Q518" s="850">
        <v>400</v>
      </c>
    </row>
    <row r="519" spans="1:17" ht="14.4" customHeight="1" x14ac:dyDescent="0.3">
      <c r="A519" s="831" t="s">
        <v>577</v>
      </c>
      <c r="B519" s="832" t="s">
        <v>4117</v>
      </c>
      <c r="C519" s="832" t="s">
        <v>4118</v>
      </c>
      <c r="D519" s="832" t="s">
        <v>5012</v>
      </c>
      <c r="E519" s="832" t="s">
        <v>5013</v>
      </c>
      <c r="F519" s="849">
        <v>10</v>
      </c>
      <c r="G519" s="849">
        <v>36500</v>
      </c>
      <c r="H519" s="849">
        <v>0.90859304988549239</v>
      </c>
      <c r="I519" s="849">
        <v>3650</v>
      </c>
      <c r="J519" s="849">
        <v>11</v>
      </c>
      <c r="K519" s="849">
        <v>40172</v>
      </c>
      <c r="L519" s="849">
        <v>1</v>
      </c>
      <c r="M519" s="849">
        <v>3652</v>
      </c>
      <c r="N519" s="849">
        <v>9</v>
      </c>
      <c r="O519" s="849">
        <v>32922</v>
      </c>
      <c r="P519" s="837">
        <v>0.81952603803644331</v>
      </c>
      <c r="Q519" s="850">
        <v>3658</v>
      </c>
    </row>
    <row r="520" spans="1:17" ht="14.4" customHeight="1" x14ac:dyDescent="0.3">
      <c r="A520" s="831" t="s">
        <v>577</v>
      </c>
      <c r="B520" s="832" t="s">
        <v>4117</v>
      </c>
      <c r="C520" s="832" t="s">
        <v>4118</v>
      </c>
      <c r="D520" s="832" t="s">
        <v>5014</v>
      </c>
      <c r="E520" s="832" t="s">
        <v>5015</v>
      </c>
      <c r="F520" s="849">
        <v>14</v>
      </c>
      <c r="G520" s="849">
        <v>68440</v>
      </c>
      <c r="H520" s="849">
        <v>1.7430725346373268</v>
      </c>
      <c r="I520" s="849">
        <v>4888.5714285714284</v>
      </c>
      <c r="J520" s="849">
        <v>8</v>
      </c>
      <c r="K520" s="849">
        <v>39264</v>
      </c>
      <c r="L520" s="849">
        <v>1</v>
      </c>
      <c r="M520" s="849">
        <v>4908</v>
      </c>
      <c r="N520" s="849">
        <v>8</v>
      </c>
      <c r="O520" s="849">
        <v>39336</v>
      </c>
      <c r="P520" s="837">
        <v>1.0018337408312958</v>
      </c>
      <c r="Q520" s="850">
        <v>4917</v>
      </c>
    </row>
    <row r="521" spans="1:17" ht="14.4" customHeight="1" x14ac:dyDescent="0.3">
      <c r="A521" s="831" t="s">
        <v>577</v>
      </c>
      <c r="B521" s="832" t="s">
        <v>4117</v>
      </c>
      <c r="C521" s="832" t="s">
        <v>4118</v>
      </c>
      <c r="D521" s="832" t="s">
        <v>4280</v>
      </c>
      <c r="E521" s="832" t="s">
        <v>4281</v>
      </c>
      <c r="F521" s="849">
        <v>2</v>
      </c>
      <c r="G521" s="849">
        <v>6622</v>
      </c>
      <c r="H521" s="849">
        <v>0.99939631753697555</v>
      </c>
      <c r="I521" s="849">
        <v>3311</v>
      </c>
      <c r="J521" s="849">
        <v>2</v>
      </c>
      <c r="K521" s="849">
        <v>6626</v>
      </c>
      <c r="L521" s="849">
        <v>1</v>
      </c>
      <c r="M521" s="849">
        <v>3313</v>
      </c>
      <c r="N521" s="849">
        <v>1</v>
      </c>
      <c r="O521" s="849">
        <v>3319</v>
      </c>
      <c r="P521" s="837">
        <v>0.50090552369453667</v>
      </c>
      <c r="Q521" s="850">
        <v>3319</v>
      </c>
    </row>
    <row r="522" spans="1:17" ht="14.4" customHeight="1" x14ac:dyDescent="0.3">
      <c r="A522" s="831" t="s">
        <v>577</v>
      </c>
      <c r="B522" s="832" t="s">
        <v>4117</v>
      </c>
      <c r="C522" s="832" t="s">
        <v>4118</v>
      </c>
      <c r="D522" s="832" t="s">
        <v>5016</v>
      </c>
      <c r="E522" s="832" t="s">
        <v>5017</v>
      </c>
      <c r="F522" s="849">
        <v>5</v>
      </c>
      <c r="G522" s="849">
        <v>21700</v>
      </c>
      <c r="H522" s="849">
        <v>0.55517179624939239</v>
      </c>
      <c r="I522" s="849">
        <v>4340</v>
      </c>
      <c r="J522" s="849">
        <v>9</v>
      </c>
      <c r="K522" s="849">
        <v>39087</v>
      </c>
      <c r="L522" s="849">
        <v>1</v>
      </c>
      <c r="M522" s="849">
        <v>4343</v>
      </c>
      <c r="N522" s="849">
        <v>9</v>
      </c>
      <c r="O522" s="849">
        <v>39150</v>
      </c>
      <c r="P522" s="837">
        <v>1.0016117890858853</v>
      </c>
      <c r="Q522" s="850">
        <v>4350</v>
      </c>
    </row>
    <row r="523" spans="1:17" ht="14.4" customHeight="1" x14ac:dyDescent="0.3">
      <c r="A523" s="831" t="s">
        <v>577</v>
      </c>
      <c r="B523" s="832" t="s">
        <v>4117</v>
      </c>
      <c r="C523" s="832" t="s">
        <v>4118</v>
      </c>
      <c r="D523" s="832" t="s">
        <v>5018</v>
      </c>
      <c r="E523" s="832" t="s">
        <v>5019</v>
      </c>
      <c r="F523" s="849">
        <v>1</v>
      </c>
      <c r="G523" s="849">
        <v>120</v>
      </c>
      <c r="H523" s="849">
        <v>0.25</v>
      </c>
      <c r="I523" s="849">
        <v>120</v>
      </c>
      <c r="J523" s="849">
        <v>4</v>
      </c>
      <c r="K523" s="849">
        <v>480</v>
      </c>
      <c r="L523" s="849">
        <v>1</v>
      </c>
      <c r="M523" s="849">
        <v>120</v>
      </c>
      <c r="N523" s="849">
        <v>2</v>
      </c>
      <c r="O523" s="849">
        <v>242</v>
      </c>
      <c r="P523" s="837">
        <v>0.50416666666666665</v>
      </c>
      <c r="Q523" s="850">
        <v>121</v>
      </c>
    </row>
    <row r="524" spans="1:17" ht="14.4" customHeight="1" x14ac:dyDescent="0.3">
      <c r="A524" s="831" t="s">
        <v>577</v>
      </c>
      <c r="B524" s="832" t="s">
        <v>4117</v>
      </c>
      <c r="C524" s="832" t="s">
        <v>4118</v>
      </c>
      <c r="D524" s="832" t="s">
        <v>5020</v>
      </c>
      <c r="E524" s="832" t="s">
        <v>5021</v>
      </c>
      <c r="F524" s="849"/>
      <c r="G524" s="849"/>
      <c r="H524" s="849"/>
      <c r="I524" s="849"/>
      <c r="J524" s="849">
        <v>3</v>
      </c>
      <c r="K524" s="849">
        <v>1077</v>
      </c>
      <c r="L524" s="849">
        <v>1</v>
      </c>
      <c r="M524" s="849">
        <v>359</v>
      </c>
      <c r="N524" s="849"/>
      <c r="O524" s="849"/>
      <c r="P524" s="837"/>
      <c r="Q524" s="850"/>
    </row>
    <row r="525" spans="1:17" ht="14.4" customHeight="1" x14ac:dyDescent="0.3">
      <c r="A525" s="831" t="s">
        <v>577</v>
      </c>
      <c r="B525" s="832" t="s">
        <v>4117</v>
      </c>
      <c r="C525" s="832" t="s">
        <v>4118</v>
      </c>
      <c r="D525" s="832" t="s">
        <v>5022</v>
      </c>
      <c r="E525" s="832" t="s">
        <v>5023</v>
      </c>
      <c r="F525" s="849">
        <v>20</v>
      </c>
      <c r="G525" s="849">
        <v>89360</v>
      </c>
      <c r="H525" s="849">
        <v>1.0521606028494055</v>
      </c>
      <c r="I525" s="849">
        <v>4468</v>
      </c>
      <c r="J525" s="849">
        <v>19</v>
      </c>
      <c r="K525" s="849">
        <v>84930</v>
      </c>
      <c r="L525" s="849">
        <v>1</v>
      </c>
      <c r="M525" s="849">
        <v>4470</v>
      </c>
      <c r="N525" s="849">
        <v>26</v>
      </c>
      <c r="O525" s="849">
        <v>116376</v>
      </c>
      <c r="P525" s="837">
        <v>1.3702578594136348</v>
      </c>
      <c r="Q525" s="850">
        <v>4476</v>
      </c>
    </row>
    <row r="526" spans="1:17" ht="14.4" customHeight="1" x14ac:dyDescent="0.3">
      <c r="A526" s="831" t="s">
        <v>577</v>
      </c>
      <c r="B526" s="832" t="s">
        <v>4117</v>
      </c>
      <c r="C526" s="832" t="s">
        <v>4118</v>
      </c>
      <c r="D526" s="832" t="s">
        <v>5024</v>
      </c>
      <c r="E526" s="832" t="s">
        <v>5025</v>
      </c>
      <c r="F526" s="849">
        <v>5</v>
      </c>
      <c r="G526" s="849">
        <v>12330</v>
      </c>
      <c r="H526" s="849">
        <v>1.2494933117146332</v>
      </c>
      <c r="I526" s="849">
        <v>2466</v>
      </c>
      <c r="J526" s="849">
        <v>4</v>
      </c>
      <c r="K526" s="849">
        <v>9868</v>
      </c>
      <c r="L526" s="849">
        <v>1</v>
      </c>
      <c r="M526" s="849">
        <v>2467</v>
      </c>
      <c r="N526" s="849">
        <v>8</v>
      </c>
      <c r="O526" s="849">
        <v>19771</v>
      </c>
      <c r="P526" s="837">
        <v>2.003546817997568</v>
      </c>
      <c r="Q526" s="850">
        <v>2471.375</v>
      </c>
    </row>
    <row r="527" spans="1:17" ht="14.4" customHeight="1" x14ac:dyDescent="0.3">
      <c r="A527" s="831" t="s">
        <v>577</v>
      </c>
      <c r="B527" s="832" t="s">
        <v>4117</v>
      </c>
      <c r="C527" s="832" t="s">
        <v>4118</v>
      </c>
      <c r="D527" s="832" t="s">
        <v>5026</v>
      </c>
      <c r="E527" s="832" t="s">
        <v>5027</v>
      </c>
      <c r="F527" s="849">
        <v>8</v>
      </c>
      <c r="G527" s="849">
        <v>44056</v>
      </c>
      <c r="H527" s="849">
        <v>0.79970956616445821</v>
      </c>
      <c r="I527" s="849">
        <v>5507</v>
      </c>
      <c r="J527" s="849">
        <v>10</v>
      </c>
      <c r="K527" s="849">
        <v>55090</v>
      </c>
      <c r="L527" s="849">
        <v>1</v>
      </c>
      <c r="M527" s="849">
        <v>5509</v>
      </c>
      <c r="N527" s="849">
        <v>10</v>
      </c>
      <c r="O527" s="849">
        <v>55150</v>
      </c>
      <c r="P527" s="837">
        <v>1.001089126883282</v>
      </c>
      <c r="Q527" s="850">
        <v>5515</v>
      </c>
    </row>
    <row r="528" spans="1:17" ht="14.4" customHeight="1" x14ac:dyDescent="0.3">
      <c r="A528" s="831" t="s">
        <v>577</v>
      </c>
      <c r="B528" s="832" t="s">
        <v>4117</v>
      </c>
      <c r="C528" s="832" t="s">
        <v>4118</v>
      </c>
      <c r="D528" s="832" t="s">
        <v>5028</v>
      </c>
      <c r="E528" s="832" t="s">
        <v>5029</v>
      </c>
      <c r="F528" s="849">
        <v>2</v>
      </c>
      <c r="G528" s="849">
        <v>18422</v>
      </c>
      <c r="H528" s="849">
        <v>0.66647371658044208</v>
      </c>
      <c r="I528" s="849">
        <v>9211</v>
      </c>
      <c r="J528" s="849">
        <v>3</v>
      </c>
      <c r="K528" s="849">
        <v>27641</v>
      </c>
      <c r="L528" s="849">
        <v>1</v>
      </c>
      <c r="M528" s="849">
        <v>9213.6666666666661</v>
      </c>
      <c r="N528" s="849"/>
      <c r="O528" s="849"/>
      <c r="P528" s="837"/>
      <c r="Q528" s="850"/>
    </row>
    <row r="529" spans="1:17" ht="14.4" customHeight="1" x14ac:dyDescent="0.3">
      <c r="A529" s="831" t="s">
        <v>577</v>
      </c>
      <c r="B529" s="832" t="s">
        <v>4117</v>
      </c>
      <c r="C529" s="832" t="s">
        <v>4118</v>
      </c>
      <c r="D529" s="832" t="s">
        <v>5030</v>
      </c>
      <c r="E529" s="832" t="s">
        <v>5031</v>
      </c>
      <c r="F529" s="849">
        <v>1</v>
      </c>
      <c r="G529" s="849">
        <v>350</v>
      </c>
      <c r="H529" s="849"/>
      <c r="I529" s="849">
        <v>350</v>
      </c>
      <c r="J529" s="849"/>
      <c r="K529" s="849"/>
      <c r="L529" s="849"/>
      <c r="M529" s="849"/>
      <c r="N529" s="849"/>
      <c r="O529" s="849"/>
      <c r="P529" s="837"/>
      <c r="Q529" s="850"/>
    </row>
    <row r="530" spans="1:17" ht="14.4" customHeight="1" x14ac:dyDescent="0.3">
      <c r="A530" s="831" t="s">
        <v>577</v>
      </c>
      <c r="B530" s="832" t="s">
        <v>4117</v>
      </c>
      <c r="C530" s="832" t="s">
        <v>4118</v>
      </c>
      <c r="D530" s="832" t="s">
        <v>5032</v>
      </c>
      <c r="E530" s="832" t="s">
        <v>5033</v>
      </c>
      <c r="F530" s="849">
        <v>3</v>
      </c>
      <c r="G530" s="849">
        <v>4788</v>
      </c>
      <c r="H530" s="849">
        <v>0.49937421777221525</v>
      </c>
      <c r="I530" s="849">
        <v>1596</v>
      </c>
      <c r="J530" s="849">
        <v>6</v>
      </c>
      <c r="K530" s="849">
        <v>9588</v>
      </c>
      <c r="L530" s="849">
        <v>1</v>
      </c>
      <c r="M530" s="849">
        <v>1598</v>
      </c>
      <c r="N530" s="849">
        <v>4</v>
      </c>
      <c r="O530" s="849">
        <v>6408</v>
      </c>
      <c r="P530" s="837">
        <v>0.66833541927409257</v>
      </c>
      <c r="Q530" s="850">
        <v>1602</v>
      </c>
    </row>
    <row r="531" spans="1:17" ht="14.4" customHeight="1" x14ac:dyDescent="0.3">
      <c r="A531" s="831" t="s">
        <v>577</v>
      </c>
      <c r="B531" s="832" t="s">
        <v>4117</v>
      </c>
      <c r="C531" s="832" t="s">
        <v>4118</v>
      </c>
      <c r="D531" s="832" t="s">
        <v>5034</v>
      </c>
      <c r="E531" s="832" t="s">
        <v>5035</v>
      </c>
      <c r="F531" s="849">
        <v>4</v>
      </c>
      <c r="G531" s="849">
        <v>12668</v>
      </c>
      <c r="H531" s="849">
        <v>0.57106793490510754</v>
      </c>
      <c r="I531" s="849">
        <v>3167</v>
      </c>
      <c r="J531" s="849">
        <v>7</v>
      </c>
      <c r="K531" s="849">
        <v>22183</v>
      </c>
      <c r="L531" s="849">
        <v>1</v>
      </c>
      <c r="M531" s="849">
        <v>3169</v>
      </c>
      <c r="N531" s="849">
        <v>3</v>
      </c>
      <c r="O531" s="849">
        <v>9525</v>
      </c>
      <c r="P531" s="837">
        <v>0.42938286074922238</v>
      </c>
      <c r="Q531" s="850">
        <v>3175</v>
      </c>
    </row>
    <row r="532" spans="1:17" ht="14.4" customHeight="1" x14ac:dyDescent="0.3">
      <c r="A532" s="831" t="s">
        <v>577</v>
      </c>
      <c r="B532" s="832" t="s">
        <v>4117</v>
      </c>
      <c r="C532" s="832" t="s">
        <v>4118</v>
      </c>
      <c r="D532" s="832" t="s">
        <v>5036</v>
      </c>
      <c r="E532" s="832" t="s">
        <v>5037</v>
      </c>
      <c r="F532" s="849">
        <v>4</v>
      </c>
      <c r="G532" s="849">
        <v>10200</v>
      </c>
      <c r="H532" s="849"/>
      <c r="I532" s="849">
        <v>2550</v>
      </c>
      <c r="J532" s="849"/>
      <c r="K532" s="849"/>
      <c r="L532" s="849"/>
      <c r="M532" s="849"/>
      <c r="N532" s="849">
        <v>3</v>
      </c>
      <c r="O532" s="849">
        <v>7689</v>
      </c>
      <c r="P532" s="837"/>
      <c r="Q532" s="850">
        <v>2563</v>
      </c>
    </row>
    <row r="533" spans="1:17" ht="14.4" customHeight="1" x14ac:dyDescent="0.3">
      <c r="A533" s="831" t="s">
        <v>577</v>
      </c>
      <c r="B533" s="832" t="s">
        <v>4117</v>
      </c>
      <c r="C533" s="832" t="s">
        <v>4118</v>
      </c>
      <c r="D533" s="832" t="s">
        <v>4158</v>
      </c>
      <c r="E533" s="832" t="s">
        <v>4159</v>
      </c>
      <c r="F533" s="849">
        <v>1</v>
      </c>
      <c r="G533" s="849">
        <v>540</v>
      </c>
      <c r="H533" s="849"/>
      <c r="I533" s="849">
        <v>540</v>
      </c>
      <c r="J533" s="849"/>
      <c r="K533" s="849"/>
      <c r="L533" s="849"/>
      <c r="M533" s="849"/>
      <c r="N533" s="849">
        <v>1</v>
      </c>
      <c r="O533" s="849">
        <v>542</v>
      </c>
      <c r="P533" s="837"/>
      <c r="Q533" s="850">
        <v>542</v>
      </c>
    </row>
    <row r="534" spans="1:17" ht="14.4" customHeight="1" x14ac:dyDescent="0.3">
      <c r="A534" s="831" t="s">
        <v>577</v>
      </c>
      <c r="B534" s="832" t="s">
        <v>4117</v>
      </c>
      <c r="C534" s="832" t="s">
        <v>4118</v>
      </c>
      <c r="D534" s="832" t="s">
        <v>5038</v>
      </c>
      <c r="E534" s="832" t="s">
        <v>5039</v>
      </c>
      <c r="F534" s="849">
        <v>3</v>
      </c>
      <c r="G534" s="849">
        <v>4629</v>
      </c>
      <c r="H534" s="849">
        <v>2.9980569948186528</v>
      </c>
      <c r="I534" s="849">
        <v>1543</v>
      </c>
      <c r="J534" s="849">
        <v>1</v>
      </c>
      <c r="K534" s="849">
        <v>1544</v>
      </c>
      <c r="L534" s="849">
        <v>1</v>
      </c>
      <c r="M534" s="849">
        <v>1544</v>
      </c>
      <c r="N534" s="849">
        <v>5</v>
      </c>
      <c r="O534" s="849">
        <v>7735</v>
      </c>
      <c r="P534" s="837">
        <v>5.0097150259067353</v>
      </c>
      <c r="Q534" s="850">
        <v>1547</v>
      </c>
    </row>
    <row r="535" spans="1:17" ht="14.4" customHeight="1" x14ac:dyDescent="0.3">
      <c r="A535" s="831" t="s">
        <v>577</v>
      </c>
      <c r="B535" s="832" t="s">
        <v>4117</v>
      </c>
      <c r="C535" s="832" t="s">
        <v>4118</v>
      </c>
      <c r="D535" s="832" t="s">
        <v>4160</v>
      </c>
      <c r="E535" s="832" t="s">
        <v>4161</v>
      </c>
      <c r="F535" s="849"/>
      <c r="G535" s="849"/>
      <c r="H535" s="849"/>
      <c r="I535" s="849"/>
      <c r="J535" s="849">
        <v>1</v>
      </c>
      <c r="K535" s="849">
        <v>679</v>
      </c>
      <c r="L535" s="849">
        <v>1</v>
      </c>
      <c r="M535" s="849">
        <v>679</v>
      </c>
      <c r="N535" s="849"/>
      <c r="O535" s="849"/>
      <c r="P535" s="837"/>
      <c r="Q535" s="850"/>
    </row>
    <row r="536" spans="1:17" ht="14.4" customHeight="1" x14ac:dyDescent="0.3">
      <c r="A536" s="831" t="s">
        <v>577</v>
      </c>
      <c r="B536" s="832" t="s">
        <v>4117</v>
      </c>
      <c r="C536" s="832" t="s">
        <v>4118</v>
      </c>
      <c r="D536" s="832" t="s">
        <v>5040</v>
      </c>
      <c r="E536" s="832" t="s">
        <v>5041</v>
      </c>
      <c r="F536" s="849">
        <v>3</v>
      </c>
      <c r="G536" s="849">
        <v>2886</v>
      </c>
      <c r="H536" s="849">
        <v>0.33298719280027689</v>
      </c>
      <c r="I536" s="849">
        <v>962</v>
      </c>
      <c r="J536" s="849">
        <v>9</v>
      </c>
      <c r="K536" s="849">
        <v>8667</v>
      </c>
      <c r="L536" s="849">
        <v>1</v>
      </c>
      <c r="M536" s="849">
        <v>963</v>
      </c>
      <c r="N536" s="849">
        <v>8</v>
      </c>
      <c r="O536" s="849">
        <v>7720</v>
      </c>
      <c r="P536" s="837">
        <v>0.89073497173185645</v>
      </c>
      <c r="Q536" s="850">
        <v>965</v>
      </c>
    </row>
    <row r="537" spans="1:17" ht="14.4" customHeight="1" x14ac:dyDescent="0.3">
      <c r="A537" s="831" t="s">
        <v>577</v>
      </c>
      <c r="B537" s="832" t="s">
        <v>4117</v>
      </c>
      <c r="C537" s="832" t="s">
        <v>4118</v>
      </c>
      <c r="D537" s="832" t="s">
        <v>5042</v>
      </c>
      <c r="E537" s="832" t="s">
        <v>5043</v>
      </c>
      <c r="F537" s="849">
        <v>1</v>
      </c>
      <c r="G537" s="849">
        <v>1031</v>
      </c>
      <c r="H537" s="849"/>
      <c r="I537" s="849">
        <v>1031</v>
      </c>
      <c r="J537" s="849"/>
      <c r="K537" s="849"/>
      <c r="L537" s="849"/>
      <c r="M537" s="849"/>
      <c r="N537" s="849"/>
      <c r="O537" s="849"/>
      <c r="P537" s="837"/>
      <c r="Q537" s="850"/>
    </row>
    <row r="538" spans="1:17" ht="14.4" customHeight="1" x14ac:dyDescent="0.3">
      <c r="A538" s="831" t="s">
        <v>577</v>
      </c>
      <c r="B538" s="832" t="s">
        <v>4117</v>
      </c>
      <c r="C538" s="832" t="s">
        <v>4118</v>
      </c>
      <c r="D538" s="832" t="s">
        <v>5044</v>
      </c>
      <c r="E538" s="832" t="s">
        <v>5045</v>
      </c>
      <c r="F538" s="849"/>
      <c r="G538" s="849"/>
      <c r="H538" s="849"/>
      <c r="I538" s="849"/>
      <c r="J538" s="849"/>
      <c r="K538" s="849"/>
      <c r="L538" s="849"/>
      <c r="M538" s="849"/>
      <c r="N538" s="849">
        <v>1</v>
      </c>
      <c r="O538" s="849">
        <v>2103</v>
      </c>
      <c r="P538" s="837"/>
      <c r="Q538" s="850">
        <v>2103</v>
      </c>
    </row>
    <row r="539" spans="1:17" ht="14.4" customHeight="1" x14ac:dyDescent="0.3">
      <c r="A539" s="831" t="s">
        <v>577</v>
      </c>
      <c r="B539" s="832" t="s">
        <v>4117</v>
      </c>
      <c r="C539" s="832" t="s">
        <v>4118</v>
      </c>
      <c r="D539" s="832" t="s">
        <v>4162</v>
      </c>
      <c r="E539" s="832" t="s">
        <v>4163</v>
      </c>
      <c r="F539" s="849">
        <v>2</v>
      </c>
      <c r="G539" s="849">
        <v>2546</v>
      </c>
      <c r="H539" s="849">
        <v>0.66562091503267973</v>
      </c>
      <c r="I539" s="849">
        <v>1273</v>
      </c>
      <c r="J539" s="849">
        <v>3</v>
      </c>
      <c r="K539" s="849">
        <v>3825</v>
      </c>
      <c r="L539" s="849">
        <v>1</v>
      </c>
      <c r="M539" s="849">
        <v>1275</v>
      </c>
      <c r="N539" s="849">
        <v>4</v>
      </c>
      <c r="O539" s="849">
        <v>5112</v>
      </c>
      <c r="P539" s="837">
        <v>1.3364705882352941</v>
      </c>
      <c r="Q539" s="850">
        <v>1278</v>
      </c>
    </row>
    <row r="540" spans="1:17" ht="14.4" customHeight="1" x14ac:dyDescent="0.3">
      <c r="A540" s="831" t="s">
        <v>577</v>
      </c>
      <c r="B540" s="832" t="s">
        <v>4117</v>
      </c>
      <c r="C540" s="832" t="s">
        <v>4118</v>
      </c>
      <c r="D540" s="832" t="s">
        <v>5046</v>
      </c>
      <c r="E540" s="832" t="s">
        <v>5047</v>
      </c>
      <c r="F540" s="849"/>
      <c r="G540" s="849"/>
      <c r="H540" s="849"/>
      <c r="I540" s="849"/>
      <c r="J540" s="849"/>
      <c r="K540" s="849"/>
      <c r="L540" s="849"/>
      <c r="M540" s="849"/>
      <c r="N540" s="849">
        <v>1</v>
      </c>
      <c r="O540" s="849">
        <v>1832</v>
      </c>
      <c r="P540" s="837"/>
      <c r="Q540" s="850">
        <v>1832</v>
      </c>
    </row>
    <row r="541" spans="1:17" ht="14.4" customHeight="1" x14ac:dyDescent="0.3">
      <c r="A541" s="831" t="s">
        <v>577</v>
      </c>
      <c r="B541" s="832" t="s">
        <v>4117</v>
      </c>
      <c r="C541" s="832" t="s">
        <v>4118</v>
      </c>
      <c r="D541" s="832" t="s">
        <v>5048</v>
      </c>
      <c r="E541" s="832" t="s">
        <v>5049</v>
      </c>
      <c r="F541" s="849"/>
      <c r="G541" s="849"/>
      <c r="H541" s="849"/>
      <c r="I541" s="849"/>
      <c r="J541" s="849">
        <v>2</v>
      </c>
      <c r="K541" s="849">
        <v>6426</v>
      </c>
      <c r="L541" s="849">
        <v>1</v>
      </c>
      <c r="M541" s="849">
        <v>3213</v>
      </c>
      <c r="N541" s="849">
        <v>1</v>
      </c>
      <c r="O541" s="849">
        <v>3219</v>
      </c>
      <c r="P541" s="837">
        <v>0.50093370681605975</v>
      </c>
      <c r="Q541" s="850">
        <v>3219</v>
      </c>
    </row>
    <row r="542" spans="1:17" ht="14.4" customHeight="1" x14ac:dyDescent="0.3">
      <c r="A542" s="831" t="s">
        <v>577</v>
      </c>
      <c r="B542" s="832" t="s">
        <v>4117</v>
      </c>
      <c r="C542" s="832" t="s">
        <v>4118</v>
      </c>
      <c r="D542" s="832" t="s">
        <v>5050</v>
      </c>
      <c r="E542" s="832" t="s">
        <v>5051</v>
      </c>
      <c r="F542" s="849">
        <v>1</v>
      </c>
      <c r="G542" s="849">
        <v>971</v>
      </c>
      <c r="H542" s="849"/>
      <c r="I542" s="849">
        <v>971</v>
      </c>
      <c r="J542" s="849"/>
      <c r="K542" s="849"/>
      <c r="L542" s="849"/>
      <c r="M542" s="849"/>
      <c r="N542" s="849"/>
      <c r="O542" s="849"/>
      <c r="P542" s="837"/>
      <c r="Q542" s="850"/>
    </row>
    <row r="543" spans="1:17" ht="14.4" customHeight="1" x14ac:dyDescent="0.3">
      <c r="A543" s="831" t="s">
        <v>577</v>
      </c>
      <c r="B543" s="832" t="s">
        <v>4117</v>
      </c>
      <c r="C543" s="832" t="s">
        <v>4118</v>
      </c>
      <c r="D543" s="832" t="s">
        <v>5052</v>
      </c>
      <c r="E543" s="832" t="s">
        <v>5053</v>
      </c>
      <c r="F543" s="849">
        <v>2</v>
      </c>
      <c r="G543" s="849">
        <v>1634</v>
      </c>
      <c r="H543" s="849">
        <v>0.9987775061124694</v>
      </c>
      <c r="I543" s="849">
        <v>817</v>
      </c>
      <c r="J543" s="849">
        <v>2</v>
      </c>
      <c r="K543" s="849">
        <v>1636</v>
      </c>
      <c r="L543" s="849">
        <v>1</v>
      </c>
      <c r="M543" s="849">
        <v>818</v>
      </c>
      <c r="N543" s="849">
        <v>1</v>
      </c>
      <c r="O543" s="849">
        <v>820</v>
      </c>
      <c r="P543" s="837">
        <v>0.5012224938875306</v>
      </c>
      <c r="Q543" s="850">
        <v>820</v>
      </c>
    </row>
    <row r="544" spans="1:17" ht="14.4" customHeight="1" x14ac:dyDescent="0.3">
      <c r="A544" s="831" t="s">
        <v>577</v>
      </c>
      <c r="B544" s="832" t="s">
        <v>4117</v>
      </c>
      <c r="C544" s="832" t="s">
        <v>4118</v>
      </c>
      <c r="D544" s="832" t="s">
        <v>5054</v>
      </c>
      <c r="E544" s="832" t="s">
        <v>5055</v>
      </c>
      <c r="F544" s="849"/>
      <c r="G544" s="849"/>
      <c r="H544" s="849"/>
      <c r="I544" s="849"/>
      <c r="J544" s="849">
        <v>1</v>
      </c>
      <c r="K544" s="849">
        <v>2471</v>
      </c>
      <c r="L544" s="849">
        <v>1</v>
      </c>
      <c r="M544" s="849">
        <v>2471</v>
      </c>
      <c r="N544" s="849"/>
      <c r="O544" s="849"/>
      <c r="P544" s="837"/>
      <c r="Q544" s="850"/>
    </row>
    <row r="545" spans="1:17" ht="14.4" customHeight="1" x14ac:dyDescent="0.3">
      <c r="A545" s="831" t="s">
        <v>577</v>
      </c>
      <c r="B545" s="832" t="s">
        <v>4117</v>
      </c>
      <c r="C545" s="832" t="s">
        <v>4118</v>
      </c>
      <c r="D545" s="832" t="s">
        <v>4164</v>
      </c>
      <c r="E545" s="832" t="s">
        <v>4165</v>
      </c>
      <c r="F545" s="849">
        <v>1</v>
      </c>
      <c r="G545" s="849">
        <v>1677</v>
      </c>
      <c r="H545" s="849">
        <v>0.49970202622169246</v>
      </c>
      <c r="I545" s="849">
        <v>1677</v>
      </c>
      <c r="J545" s="849">
        <v>2</v>
      </c>
      <c r="K545" s="849">
        <v>3356</v>
      </c>
      <c r="L545" s="849">
        <v>1</v>
      </c>
      <c r="M545" s="849">
        <v>1678</v>
      </c>
      <c r="N545" s="849">
        <v>2</v>
      </c>
      <c r="O545" s="849">
        <v>3360</v>
      </c>
      <c r="P545" s="837">
        <v>1.0011918951132301</v>
      </c>
      <c r="Q545" s="850">
        <v>1680</v>
      </c>
    </row>
    <row r="546" spans="1:17" ht="14.4" customHeight="1" x14ac:dyDescent="0.3">
      <c r="A546" s="831" t="s">
        <v>577</v>
      </c>
      <c r="B546" s="832" t="s">
        <v>4117</v>
      </c>
      <c r="C546" s="832" t="s">
        <v>4118</v>
      </c>
      <c r="D546" s="832" t="s">
        <v>5056</v>
      </c>
      <c r="E546" s="832" t="s">
        <v>5057</v>
      </c>
      <c r="F546" s="849">
        <v>1</v>
      </c>
      <c r="G546" s="849">
        <v>1393</v>
      </c>
      <c r="H546" s="849">
        <v>0.99856630824372761</v>
      </c>
      <c r="I546" s="849">
        <v>1393</v>
      </c>
      <c r="J546" s="849">
        <v>1</v>
      </c>
      <c r="K546" s="849">
        <v>1395</v>
      </c>
      <c r="L546" s="849">
        <v>1</v>
      </c>
      <c r="M546" s="849">
        <v>1395</v>
      </c>
      <c r="N546" s="849">
        <v>4</v>
      </c>
      <c r="O546" s="849">
        <v>5592</v>
      </c>
      <c r="P546" s="837">
        <v>4.0086021505376346</v>
      </c>
      <c r="Q546" s="850">
        <v>1398</v>
      </c>
    </row>
    <row r="547" spans="1:17" ht="14.4" customHeight="1" x14ac:dyDescent="0.3">
      <c r="A547" s="831" t="s">
        <v>577</v>
      </c>
      <c r="B547" s="832" t="s">
        <v>4117</v>
      </c>
      <c r="C547" s="832" t="s">
        <v>4118</v>
      </c>
      <c r="D547" s="832" t="s">
        <v>5058</v>
      </c>
      <c r="E547" s="832" t="s">
        <v>5059</v>
      </c>
      <c r="F547" s="849">
        <v>76</v>
      </c>
      <c r="G547" s="849">
        <v>386232</v>
      </c>
      <c r="H547" s="849">
        <v>1.4609635054166918</v>
      </c>
      <c r="I547" s="849">
        <v>5082</v>
      </c>
      <c r="J547" s="849">
        <v>52</v>
      </c>
      <c r="K547" s="849">
        <v>264368</v>
      </c>
      <c r="L547" s="849">
        <v>1</v>
      </c>
      <c r="M547" s="849">
        <v>5084</v>
      </c>
      <c r="N547" s="849">
        <v>40</v>
      </c>
      <c r="O547" s="849">
        <v>203520</v>
      </c>
      <c r="P547" s="837">
        <v>0.76983598620105309</v>
      </c>
      <c r="Q547" s="850">
        <v>5088</v>
      </c>
    </row>
    <row r="548" spans="1:17" ht="14.4" customHeight="1" x14ac:dyDescent="0.3">
      <c r="A548" s="831" t="s">
        <v>577</v>
      </c>
      <c r="B548" s="832" t="s">
        <v>4117</v>
      </c>
      <c r="C548" s="832" t="s">
        <v>4118</v>
      </c>
      <c r="D548" s="832" t="s">
        <v>5060</v>
      </c>
      <c r="E548" s="832" t="s">
        <v>5061</v>
      </c>
      <c r="F548" s="849"/>
      <c r="G548" s="849"/>
      <c r="H548" s="849"/>
      <c r="I548" s="849"/>
      <c r="J548" s="849">
        <v>10</v>
      </c>
      <c r="K548" s="849">
        <v>3370</v>
      </c>
      <c r="L548" s="849">
        <v>1</v>
      </c>
      <c r="M548" s="849">
        <v>337</v>
      </c>
      <c r="N548" s="849">
        <v>2</v>
      </c>
      <c r="O548" s="849">
        <v>678</v>
      </c>
      <c r="P548" s="837">
        <v>0.20118694362017805</v>
      </c>
      <c r="Q548" s="850">
        <v>339</v>
      </c>
    </row>
    <row r="549" spans="1:17" ht="14.4" customHeight="1" x14ac:dyDescent="0.3">
      <c r="A549" s="831" t="s">
        <v>577</v>
      </c>
      <c r="B549" s="832" t="s">
        <v>4117</v>
      </c>
      <c r="C549" s="832" t="s">
        <v>4118</v>
      </c>
      <c r="D549" s="832" t="s">
        <v>5062</v>
      </c>
      <c r="E549" s="832" t="s">
        <v>5063</v>
      </c>
      <c r="F549" s="849"/>
      <c r="G549" s="849"/>
      <c r="H549" s="849"/>
      <c r="I549" s="849"/>
      <c r="J549" s="849"/>
      <c r="K549" s="849"/>
      <c r="L549" s="849"/>
      <c r="M549" s="849"/>
      <c r="N549" s="849">
        <v>3</v>
      </c>
      <c r="O549" s="849">
        <v>1335</v>
      </c>
      <c r="P549" s="837"/>
      <c r="Q549" s="850">
        <v>445</v>
      </c>
    </row>
    <row r="550" spans="1:17" ht="14.4" customHeight="1" x14ac:dyDescent="0.3">
      <c r="A550" s="831" t="s">
        <v>577</v>
      </c>
      <c r="B550" s="832" t="s">
        <v>4117</v>
      </c>
      <c r="C550" s="832" t="s">
        <v>4118</v>
      </c>
      <c r="D550" s="832" t="s">
        <v>5064</v>
      </c>
      <c r="E550" s="832" t="s">
        <v>5065</v>
      </c>
      <c r="F550" s="849">
        <v>15</v>
      </c>
      <c r="G550" s="849">
        <v>76365</v>
      </c>
      <c r="H550" s="849">
        <v>0.83267909715407262</v>
      </c>
      <c r="I550" s="849">
        <v>5091</v>
      </c>
      <c r="J550" s="849">
        <v>18</v>
      </c>
      <c r="K550" s="849">
        <v>91710</v>
      </c>
      <c r="L550" s="849">
        <v>1</v>
      </c>
      <c r="M550" s="849">
        <v>5095</v>
      </c>
      <c r="N550" s="849">
        <v>13</v>
      </c>
      <c r="O550" s="849">
        <v>66352</v>
      </c>
      <c r="P550" s="837">
        <v>0.72349798277178057</v>
      </c>
      <c r="Q550" s="850">
        <v>5104</v>
      </c>
    </row>
    <row r="551" spans="1:17" ht="14.4" customHeight="1" x14ac:dyDescent="0.3">
      <c r="A551" s="831" t="s">
        <v>577</v>
      </c>
      <c r="B551" s="832" t="s">
        <v>4117</v>
      </c>
      <c r="C551" s="832" t="s">
        <v>4118</v>
      </c>
      <c r="D551" s="832" t="s">
        <v>5066</v>
      </c>
      <c r="E551" s="832" t="s">
        <v>5067</v>
      </c>
      <c r="F551" s="849"/>
      <c r="G551" s="849"/>
      <c r="H551" s="849"/>
      <c r="I551" s="849"/>
      <c r="J551" s="849"/>
      <c r="K551" s="849"/>
      <c r="L551" s="849"/>
      <c r="M551" s="849"/>
      <c r="N551" s="849">
        <v>1</v>
      </c>
      <c r="O551" s="849">
        <v>671</v>
      </c>
      <c r="P551" s="837"/>
      <c r="Q551" s="850">
        <v>671</v>
      </c>
    </row>
    <row r="552" spans="1:17" ht="14.4" customHeight="1" x14ac:dyDescent="0.3">
      <c r="A552" s="831" t="s">
        <v>577</v>
      </c>
      <c r="B552" s="832" t="s">
        <v>4117</v>
      </c>
      <c r="C552" s="832" t="s">
        <v>4118</v>
      </c>
      <c r="D552" s="832" t="s">
        <v>5068</v>
      </c>
      <c r="E552" s="832" t="s">
        <v>5069</v>
      </c>
      <c r="F552" s="849">
        <v>1</v>
      </c>
      <c r="G552" s="849">
        <v>3188</v>
      </c>
      <c r="H552" s="849">
        <v>0.49984321103794294</v>
      </c>
      <c r="I552" s="849">
        <v>3188</v>
      </c>
      <c r="J552" s="849">
        <v>2</v>
      </c>
      <c r="K552" s="849">
        <v>6378</v>
      </c>
      <c r="L552" s="849">
        <v>1</v>
      </c>
      <c r="M552" s="849">
        <v>3189</v>
      </c>
      <c r="N552" s="849">
        <v>1</v>
      </c>
      <c r="O552" s="849">
        <v>3194</v>
      </c>
      <c r="P552" s="837">
        <v>0.50078394481028532</v>
      </c>
      <c r="Q552" s="850">
        <v>3194</v>
      </c>
    </row>
    <row r="553" spans="1:17" ht="14.4" customHeight="1" x14ac:dyDescent="0.3">
      <c r="A553" s="831" t="s">
        <v>577</v>
      </c>
      <c r="B553" s="832" t="s">
        <v>4117</v>
      </c>
      <c r="C553" s="832" t="s">
        <v>4118</v>
      </c>
      <c r="D553" s="832" t="s">
        <v>5070</v>
      </c>
      <c r="E553" s="832" t="s">
        <v>5071</v>
      </c>
      <c r="F553" s="849">
        <v>2</v>
      </c>
      <c r="G553" s="849">
        <v>4672</v>
      </c>
      <c r="H553" s="849"/>
      <c r="I553" s="849">
        <v>2336</v>
      </c>
      <c r="J553" s="849"/>
      <c r="K553" s="849"/>
      <c r="L553" s="849"/>
      <c r="M553" s="849"/>
      <c r="N553" s="849">
        <v>2</v>
      </c>
      <c r="O553" s="849">
        <v>4682</v>
      </c>
      <c r="P553" s="837"/>
      <c r="Q553" s="850">
        <v>2341</v>
      </c>
    </row>
    <row r="554" spans="1:17" ht="14.4" customHeight="1" x14ac:dyDescent="0.3">
      <c r="A554" s="831" t="s">
        <v>577</v>
      </c>
      <c r="B554" s="832" t="s">
        <v>4117</v>
      </c>
      <c r="C554" s="832" t="s">
        <v>4118</v>
      </c>
      <c r="D554" s="832" t="s">
        <v>5072</v>
      </c>
      <c r="E554" s="832" t="s">
        <v>5073</v>
      </c>
      <c r="F554" s="849"/>
      <c r="G554" s="849"/>
      <c r="H554" s="849"/>
      <c r="I554" s="849"/>
      <c r="J554" s="849">
        <v>2</v>
      </c>
      <c r="K554" s="849">
        <v>5668</v>
      </c>
      <c r="L554" s="849">
        <v>1</v>
      </c>
      <c r="M554" s="849">
        <v>2834</v>
      </c>
      <c r="N554" s="849"/>
      <c r="O554" s="849"/>
      <c r="P554" s="837"/>
      <c r="Q554" s="850"/>
    </row>
    <row r="555" spans="1:17" ht="14.4" customHeight="1" x14ac:dyDescent="0.3">
      <c r="A555" s="831" t="s">
        <v>577</v>
      </c>
      <c r="B555" s="832" t="s">
        <v>4117</v>
      </c>
      <c r="C555" s="832" t="s">
        <v>4118</v>
      </c>
      <c r="D555" s="832" t="s">
        <v>5074</v>
      </c>
      <c r="E555" s="832" t="s">
        <v>5075</v>
      </c>
      <c r="F555" s="849">
        <v>2</v>
      </c>
      <c r="G555" s="849">
        <v>12654</v>
      </c>
      <c r="H555" s="849">
        <v>0.9993681882798926</v>
      </c>
      <c r="I555" s="849">
        <v>6327</v>
      </c>
      <c r="J555" s="849">
        <v>2</v>
      </c>
      <c r="K555" s="849">
        <v>12662</v>
      </c>
      <c r="L555" s="849">
        <v>1</v>
      </c>
      <c r="M555" s="849">
        <v>6331</v>
      </c>
      <c r="N555" s="849">
        <v>4</v>
      </c>
      <c r="O555" s="849">
        <v>25360</v>
      </c>
      <c r="P555" s="837">
        <v>2.0028431527404833</v>
      </c>
      <c r="Q555" s="850">
        <v>6340</v>
      </c>
    </row>
    <row r="556" spans="1:17" ht="14.4" customHeight="1" x14ac:dyDescent="0.3">
      <c r="A556" s="831" t="s">
        <v>577</v>
      </c>
      <c r="B556" s="832" t="s">
        <v>4117</v>
      </c>
      <c r="C556" s="832" t="s">
        <v>4118</v>
      </c>
      <c r="D556" s="832" t="s">
        <v>5076</v>
      </c>
      <c r="E556" s="832" t="s">
        <v>5077</v>
      </c>
      <c r="F556" s="849">
        <v>2</v>
      </c>
      <c r="G556" s="849">
        <v>3144</v>
      </c>
      <c r="H556" s="849">
        <v>0.99936427209154477</v>
      </c>
      <c r="I556" s="849">
        <v>1572</v>
      </c>
      <c r="J556" s="849">
        <v>2</v>
      </c>
      <c r="K556" s="849">
        <v>3146</v>
      </c>
      <c r="L556" s="849">
        <v>1</v>
      </c>
      <c r="M556" s="849">
        <v>1573</v>
      </c>
      <c r="N556" s="849"/>
      <c r="O556" s="849"/>
      <c r="P556" s="837"/>
      <c r="Q556" s="850"/>
    </row>
    <row r="557" spans="1:17" ht="14.4" customHeight="1" x14ac:dyDescent="0.3">
      <c r="A557" s="831" t="s">
        <v>577</v>
      </c>
      <c r="B557" s="832" t="s">
        <v>4117</v>
      </c>
      <c r="C557" s="832" t="s">
        <v>4118</v>
      </c>
      <c r="D557" s="832" t="s">
        <v>5078</v>
      </c>
      <c r="E557" s="832" t="s">
        <v>5079</v>
      </c>
      <c r="F557" s="849">
        <v>1</v>
      </c>
      <c r="G557" s="849">
        <v>5970</v>
      </c>
      <c r="H557" s="849"/>
      <c r="I557" s="849">
        <v>5970</v>
      </c>
      <c r="J557" s="849"/>
      <c r="K557" s="849"/>
      <c r="L557" s="849"/>
      <c r="M557" s="849"/>
      <c r="N557" s="849"/>
      <c r="O557" s="849"/>
      <c r="P557" s="837"/>
      <c r="Q557" s="850"/>
    </row>
    <row r="558" spans="1:17" ht="14.4" customHeight="1" x14ac:dyDescent="0.3">
      <c r="A558" s="831" t="s">
        <v>577</v>
      </c>
      <c r="B558" s="832" t="s">
        <v>4117</v>
      </c>
      <c r="C558" s="832" t="s">
        <v>4118</v>
      </c>
      <c r="D558" s="832" t="s">
        <v>5080</v>
      </c>
      <c r="E558" s="832" t="s">
        <v>5081</v>
      </c>
      <c r="F558" s="849">
        <v>1</v>
      </c>
      <c r="G558" s="849">
        <v>4896</v>
      </c>
      <c r="H558" s="849">
        <v>0.24984690753214941</v>
      </c>
      <c r="I558" s="849">
        <v>4896</v>
      </c>
      <c r="J558" s="849">
        <v>4</v>
      </c>
      <c r="K558" s="849">
        <v>19596</v>
      </c>
      <c r="L558" s="849">
        <v>1</v>
      </c>
      <c r="M558" s="849">
        <v>4899</v>
      </c>
      <c r="N558" s="849">
        <v>5</v>
      </c>
      <c r="O558" s="849">
        <v>24530</v>
      </c>
      <c r="P558" s="837">
        <v>1.2517860787915902</v>
      </c>
      <c r="Q558" s="850">
        <v>4906</v>
      </c>
    </row>
    <row r="559" spans="1:17" ht="14.4" customHeight="1" x14ac:dyDescent="0.3">
      <c r="A559" s="831" t="s">
        <v>577</v>
      </c>
      <c r="B559" s="832" t="s">
        <v>4117</v>
      </c>
      <c r="C559" s="832" t="s">
        <v>4118</v>
      </c>
      <c r="D559" s="832" t="s">
        <v>5082</v>
      </c>
      <c r="E559" s="832" t="s">
        <v>5083</v>
      </c>
      <c r="F559" s="849">
        <v>1</v>
      </c>
      <c r="G559" s="849">
        <v>1659</v>
      </c>
      <c r="H559" s="849"/>
      <c r="I559" s="849">
        <v>1659</v>
      </c>
      <c r="J559" s="849"/>
      <c r="K559" s="849"/>
      <c r="L559" s="849"/>
      <c r="M559" s="849"/>
      <c r="N559" s="849"/>
      <c r="O559" s="849"/>
      <c r="P559" s="837"/>
      <c r="Q559" s="850"/>
    </row>
    <row r="560" spans="1:17" ht="14.4" customHeight="1" x14ac:dyDescent="0.3">
      <c r="A560" s="831" t="s">
        <v>577</v>
      </c>
      <c r="B560" s="832" t="s">
        <v>4117</v>
      </c>
      <c r="C560" s="832" t="s">
        <v>4118</v>
      </c>
      <c r="D560" s="832" t="s">
        <v>5084</v>
      </c>
      <c r="E560" s="832" t="s">
        <v>5085</v>
      </c>
      <c r="F560" s="849">
        <v>1</v>
      </c>
      <c r="G560" s="849">
        <v>4274</v>
      </c>
      <c r="H560" s="849">
        <v>0.33309952458888631</v>
      </c>
      <c r="I560" s="849">
        <v>4274</v>
      </c>
      <c r="J560" s="849">
        <v>3</v>
      </c>
      <c r="K560" s="849">
        <v>12831</v>
      </c>
      <c r="L560" s="849">
        <v>1</v>
      </c>
      <c r="M560" s="849">
        <v>4277</v>
      </c>
      <c r="N560" s="849"/>
      <c r="O560" s="849"/>
      <c r="P560" s="837"/>
      <c r="Q560" s="850"/>
    </row>
    <row r="561" spans="1:17" ht="14.4" customHeight="1" x14ac:dyDescent="0.3">
      <c r="A561" s="831" t="s">
        <v>577</v>
      </c>
      <c r="B561" s="832" t="s">
        <v>4117</v>
      </c>
      <c r="C561" s="832" t="s">
        <v>4118</v>
      </c>
      <c r="D561" s="832" t="s">
        <v>5086</v>
      </c>
      <c r="E561" s="832" t="s">
        <v>5087</v>
      </c>
      <c r="F561" s="849">
        <v>2</v>
      </c>
      <c r="G561" s="849">
        <v>4984</v>
      </c>
      <c r="H561" s="849">
        <v>0.99959887685519455</v>
      </c>
      <c r="I561" s="849">
        <v>2492</v>
      </c>
      <c r="J561" s="849">
        <v>2</v>
      </c>
      <c r="K561" s="849">
        <v>4986</v>
      </c>
      <c r="L561" s="849">
        <v>1</v>
      </c>
      <c r="M561" s="849">
        <v>2493</v>
      </c>
      <c r="N561" s="849">
        <v>2</v>
      </c>
      <c r="O561" s="849">
        <v>4992</v>
      </c>
      <c r="P561" s="837">
        <v>1.0012033694344165</v>
      </c>
      <c r="Q561" s="850">
        <v>2496</v>
      </c>
    </row>
    <row r="562" spans="1:17" ht="14.4" customHeight="1" x14ac:dyDescent="0.3">
      <c r="A562" s="831" t="s">
        <v>577</v>
      </c>
      <c r="B562" s="832" t="s">
        <v>4117</v>
      </c>
      <c r="C562" s="832" t="s">
        <v>4118</v>
      </c>
      <c r="D562" s="832" t="s">
        <v>5088</v>
      </c>
      <c r="E562" s="832" t="s">
        <v>5089</v>
      </c>
      <c r="F562" s="849"/>
      <c r="G562" s="849"/>
      <c r="H562" s="849"/>
      <c r="I562" s="849"/>
      <c r="J562" s="849"/>
      <c r="K562" s="849"/>
      <c r="L562" s="849"/>
      <c r="M562" s="849"/>
      <c r="N562" s="849">
        <v>1</v>
      </c>
      <c r="O562" s="849">
        <v>2672</v>
      </c>
      <c r="P562" s="837"/>
      <c r="Q562" s="850">
        <v>2672</v>
      </c>
    </row>
    <row r="563" spans="1:17" ht="14.4" customHeight="1" x14ac:dyDescent="0.3">
      <c r="A563" s="831" t="s">
        <v>577</v>
      </c>
      <c r="B563" s="832" t="s">
        <v>4117</v>
      </c>
      <c r="C563" s="832" t="s">
        <v>4118</v>
      </c>
      <c r="D563" s="832" t="s">
        <v>4166</v>
      </c>
      <c r="E563" s="832" t="s">
        <v>4167</v>
      </c>
      <c r="F563" s="849">
        <v>71</v>
      </c>
      <c r="G563" s="849">
        <v>92914</v>
      </c>
      <c r="H563" s="849">
        <v>0.7794144786511199</v>
      </c>
      <c r="I563" s="849">
        <v>1308.6478873239437</v>
      </c>
      <c r="J563" s="849">
        <v>91</v>
      </c>
      <c r="K563" s="849">
        <v>119210</v>
      </c>
      <c r="L563" s="849">
        <v>1</v>
      </c>
      <c r="M563" s="849">
        <v>1310</v>
      </c>
      <c r="N563" s="849">
        <v>83</v>
      </c>
      <c r="O563" s="849">
        <v>108976</v>
      </c>
      <c r="P563" s="837">
        <v>0.91415149735760426</v>
      </c>
      <c r="Q563" s="850">
        <v>1312.9638554216867</v>
      </c>
    </row>
    <row r="564" spans="1:17" ht="14.4" customHeight="1" x14ac:dyDescent="0.3">
      <c r="A564" s="831" t="s">
        <v>577</v>
      </c>
      <c r="B564" s="832" t="s">
        <v>4117</v>
      </c>
      <c r="C564" s="832" t="s">
        <v>4118</v>
      </c>
      <c r="D564" s="832" t="s">
        <v>5090</v>
      </c>
      <c r="E564" s="832" t="s">
        <v>5091</v>
      </c>
      <c r="F564" s="849">
        <v>17</v>
      </c>
      <c r="G564" s="849">
        <v>72471</v>
      </c>
      <c r="H564" s="849">
        <v>0.89410763194907095</v>
      </c>
      <c r="I564" s="849">
        <v>4263</v>
      </c>
      <c r="J564" s="849">
        <v>19</v>
      </c>
      <c r="K564" s="849">
        <v>81054</v>
      </c>
      <c r="L564" s="849">
        <v>1</v>
      </c>
      <c r="M564" s="849">
        <v>4266</v>
      </c>
      <c r="N564" s="849">
        <v>12</v>
      </c>
      <c r="O564" s="849">
        <v>51276</v>
      </c>
      <c r="P564" s="837">
        <v>0.6326152935080317</v>
      </c>
      <c r="Q564" s="850">
        <v>4273</v>
      </c>
    </row>
    <row r="565" spans="1:17" ht="14.4" customHeight="1" x14ac:dyDescent="0.3">
      <c r="A565" s="831" t="s">
        <v>577</v>
      </c>
      <c r="B565" s="832" t="s">
        <v>4117</v>
      </c>
      <c r="C565" s="832" t="s">
        <v>4118</v>
      </c>
      <c r="D565" s="832" t="s">
        <v>4168</v>
      </c>
      <c r="E565" s="832" t="s">
        <v>4169</v>
      </c>
      <c r="F565" s="849">
        <v>7</v>
      </c>
      <c r="G565" s="849">
        <v>6797</v>
      </c>
      <c r="H565" s="849">
        <v>1.7481995884773662</v>
      </c>
      <c r="I565" s="849">
        <v>971</v>
      </c>
      <c r="J565" s="849">
        <v>4</v>
      </c>
      <c r="K565" s="849">
        <v>3888</v>
      </c>
      <c r="L565" s="849">
        <v>1</v>
      </c>
      <c r="M565" s="849">
        <v>972</v>
      </c>
      <c r="N565" s="849">
        <v>6</v>
      </c>
      <c r="O565" s="849">
        <v>5850</v>
      </c>
      <c r="P565" s="837">
        <v>1.5046296296296295</v>
      </c>
      <c r="Q565" s="850">
        <v>975</v>
      </c>
    </row>
    <row r="566" spans="1:17" ht="14.4" customHeight="1" x14ac:dyDescent="0.3">
      <c r="A566" s="831" t="s">
        <v>577</v>
      </c>
      <c r="B566" s="832" t="s">
        <v>4117</v>
      </c>
      <c r="C566" s="832" t="s">
        <v>4118</v>
      </c>
      <c r="D566" s="832" t="s">
        <v>5092</v>
      </c>
      <c r="E566" s="832" t="s">
        <v>5093</v>
      </c>
      <c r="F566" s="849">
        <v>2</v>
      </c>
      <c r="G566" s="849">
        <v>1860</v>
      </c>
      <c r="H566" s="849">
        <v>1</v>
      </c>
      <c r="I566" s="849">
        <v>930</v>
      </c>
      <c r="J566" s="849">
        <v>2</v>
      </c>
      <c r="K566" s="849">
        <v>1860</v>
      </c>
      <c r="L566" s="849">
        <v>1</v>
      </c>
      <c r="M566" s="849">
        <v>930</v>
      </c>
      <c r="N566" s="849">
        <v>1</v>
      </c>
      <c r="O566" s="849">
        <v>932</v>
      </c>
      <c r="P566" s="837">
        <v>0.50107526881720432</v>
      </c>
      <c r="Q566" s="850">
        <v>932</v>
      </c>
    </row>
    <row r="567" spans="1:17" ht="14.4" customHeight="1" x14ac:dyDescent="0.3">
      <c r="A567" s="831" t="s">
        <v>577</v>
      </c>
      <c r="B567" s="832" t="s">
        <v>4117</v>
      </c>
      <c r="C567" s="832" t="s">
        <v>4118</v>
      </c>
      <c r="D567" s="832" t="s">
        <v>4170</v>
      </c>
      <c r="E567" s="832" t="s">
        <v>4171</v>
      </c>
      <c r="F567" s="849">
        <v>2</v>
      </c>
      <c r="G567" s="849">
        <v>1970</v>
      </c>
      <c r="H567" s="849"/>
      <c r="I567" s="849">
        <v>985</v>
      </c>
      <c r="J567" s="849"/>
      <c r="K567" s="849"/>
      <c r="L567" s="849"/>
      <c r="M567" s="849"/>
      <c r="N567" s="849"/>
      <c r="O567" s="849"/>
      <c r="P567" s="837"/>
      <c r="Q567" s="850"/>
    </row>
    <row r="568" spans="1:17" ht="14.4" customHeight="1" x14ac:dyDescent="0.3">
      <c r="A568" s="831" t="s">
        <v>577</v>
      </c>
      <c r="B568" s="832" t="s">
        <v>4117</v>
      </c>
      <c r="C568" s="832" t="s">
        <v>4118</v>
      </c>
      <c r="D568" s="832" t="s">
        <v>5094</v>
      </c>
      <c r="E568" s="832" t="s">
        <v>5095</v>
      </c>
      <c r="F568" s="849"/>
      <c r="G568" s="849"/>
      <c r="H568" s="849"/>
      <c r="I568" s="849"/>
      <c r="J568" s="849">
        <v>3</v>
      </c>
      <c r="K568" s="849">
        <v>3084</v>
      </c>
      <c r="L568" s="849">
        <v>1</v>
      </c>
      <c r="M568" s="849">
        <v>1028</v>
      </c>
      <c r="N568" s="849">
        <v>1</v>
      </c>
      <c r="O568" s="849">
        <v>1031</v>
      </c>
      <c r="P568" s="837">
        <v>0.33430609597924771</v>
      </c>
      <c r="Q568" s="850">
        <v>1031</v>
      </c>
    </row>
    <row r="569" spans="1:17" ht="14.4" customHeight="1" x14ac:dyDescent="0.3">
      <c r="A569" s="831" t="s">
        <v>577</v>
      </c>
      <c r="B569" s="832" t="s">
        <v>4117</v>
      </c>
      <c r="C569" s="832" t="s">
        <v>4118</v>
      </c>
      <c r="D569" s="832" t="s">
        <v>5096</v>
      </c>
      <c r="E569" s="832" t="s">
        <v>5097</v>
      </c>
      <c r="F569" s="849">
        <v>2</v>
      </c>
      <c r="G569" s="849">
        <v>4818</v>
      </c>
      <c r="H569" s="849">
        <v>0.9995850622406639</v>
      </c>
      <c r="I569" s="849">
        <v>2409</v>
      </c>
      <c r="J569" s="849">
        <v>2</v>
      </c>
      <c r="K569" s="849">
        <v>4820</v>
      </c>
      <c r="L569" s="849">
        <v>1</v>
      </c>
      <c r="M569" s="849">
        <v>2410</v>
      </c>
      <c r="N569" s="849">
        <v>3</v>
      </c>
      <c r="O569" s="849">
        <v>7239</v>
      </c>
      <c r="P569" s="837">
        <v>1.5018672199170124</v>
      </c>
      <c r="Q569" s="850">
        <v>2413</v>
      </c>
    </row>
    <row r="570" spans="1:17" ht="14.4" customHeight="1" x14ac:dyDescent="0.3">
      <c r="A570" s="831" t="s">
        <v>577</v>
      </c>
      <c r="B570" s="832" t="s">
        <v>4117</v>
      </c>
      <c r="C570" s="832" t="s">
        <v>4118</v>
      </c>
      <c r="D570" s="832" t="s">
        <v>5098</v>
      </c>
      <c r="E570" s="832" t="s">
        <v>5099</v>
      </c>
      <c r="F570" s="849">
        <v>15</v>
      </c>
      <c r="G570" s="849">
        <v>46335</v>
      </c>
      <c r="H570" s="849">
        <v>0.65154114404634678</v>
      </c>
      <c r="I570" s="849">
        <v>3089</v>
      </c>
      <c r="J570" s="849">
        <v>23</v>
      </c>
      <c r="K570" s="849">
        <v>71116</v>
      </c>
      <c r="L570" s="849">
        <v>1</v>
      </c>
      <c r="M570" s="849">
        <v>3092</v>
      </c>
      <c r="N570" s="849">
        <v>14</v>
      </c>
      <c r="O570" s="849">
        <v>43386</v>
      </c>
      <c r="P570" s="837">
        <v>0.61007368243433269</v>
      </c>
      <c r="Q570" s="850">
        <v>3099</v>
      </c>
    </row>
    <row r="571" spans="1:17" ht="14.4" customHeight="1" x14ac:dyDescent="0.3">
      <c r="A571" s="831" t="s">
        <v>577</v>
      </c>
      <c r="B571" s="832" t="s">
        <v>4117</v>
      </c>
      <c r="C571" s="832" t="s">
        <v>4118</v>
      </c>
      <c r="D571" s="832" t="s">
        <v>5100</v>
      </c>
      <c r="E571" s="832" t="s">
        <v>5101</v>
      </c>
      <c r="F571" s="849"/>
      <c r="G571" s="849"/>
      <c r="H571" s="849"/>
      <c r="I571" s="849"/>
      <c r="J571" s="849">
        <v>1</v>
      </c>
      <c r="K571" s="849">
        <v>2216</v>
      </c>
      <c r="L571" s="849">
        <v>1</v>
      </c>
      <c r="M571" s="849">
        <v>2216</v>
      </c>
      <c r="N571" s="849"/>
      <c r="O571" s="849"/>
      <c r="P571" s="837"/>
      <c r="Q571" s="850"/>
    </row>
    <row r="572" spans="1:17" ht="14.4" customHeight="1" x14ac:dyDescent="0.3">
      <c r="A572" s="831" t="s">
        <v>577</v>
      </c>
      <c r="B572" s="832" t="s">
        <v>4117</v>
      </c>
      <c r="C572" s="832" t="s">
        <v>4118</v>
      </c>
      <c r="D572" s="832" t="s">
        <v>5102</v>
      </c>
      <c r="E572" s="832" t="s">
        <v>5103</v>
      </c>
      <c r="F572" s="849"/>
      <c r="G572" s="849"/>
      <c r="H572" s="849"/>
      <c r="I572" s="849"/>
      <c r="J572" s="849">
        <v>1</v>
      </c>
      <c r="K572" s="849">
        <v>1690</v>
      </c>
      <c r="L572" s="849">
        <v>1</v>
      </c>
      <c r="M572" s="849">
        <v>1690</v>
      </c>
      <c r="N572" s="849">
        <v>1</v>
      </c>
      <c r="O572" s="849">
        <v>1693</v>
      </c>
      <c r="P572" s="837">
        <v>1.001775147928994</v>
      </c>
      <c r="Q572" s="850">
        <v>1693</v>
      </c>
    </row>
    <row r="573" spans="1:17" ht="14.4" customHeight="1" x14ac:dyDescent="0.3">
      <c r="A573" s="831" t="s">
        <v>577</v>
      </c>
      <c r="B573" s="832" t="s">
        <v>4117</v>
      </c>
      <c r="C573" s="832" t="s">
        <v>4118</v>
      </c>
      <c r="D573" s="832" t="s">
        <v>5104</v>
      </c>
      <c r="E573" s="832" t="s">
        <v>5105</v>
      </c>
      <c r="F573" s="849"/>
      <c r="G573" s="849"/>
      <c r="H573" s="849"/>
      <c r="I573" s="849"/>
      <c r="J573" s="849">
        <v>1</v>
      </c>
      <c r="K573" s="849">
        <v>2262</v>
      </c>
      <c r="L573" s="849">
        <v>1</v>
      </c>
      <c r="M573" s="849">
        <v>2262</v>
      </c>
      <c r="N573" s="849"/>
      <c r="O573" s="849"/>
      <c r="P573" s="837"/>
      <c r="Q573" s="850"/>
    </row>
    <row r="574" spans="1:17" ht="14.4" customHeight="1" x14ac:dyDescent="0.3">
      <c r="A574" s="831" t="s">
        <v>577</v>
      </c>
      <c r="B574" s="832" t="s">
        <v>4117</v>
      </c>
      <c r="C574" s="832" t="s">
        <v>4118</v>
      </c>
      <c r="D574" s="832" t="s">
        <v>5106</v>
      </c>
      <c r="E574" s="832" t="s">
        <v>5107</v>
      </c>
      <c r="F574" s="849">
        <v>2</v>
      </c>
      <c r="G574" s="849">
        <v>3436</v>
      </c>
      <c r="H574" s="849">
        <v>1.9988365328679465</v>
      </c>
      <c r="I574" s="849">
        <v>1718</v>
      </c>
      <c r="J574" s="849">
        <v>1</v>
      </c>
      <c r="K574" s="849">
        <v>1719</v>
      </c>
      <c r="L574" s="849">
        <v>1</v>
      </c>
      <c r="M574" s="849">
        <v>1719</v>
      </c>
      <c r="N574" s="849">
        <v>1</v>
      </c>
      <c r="O574" s="849">
        <v>1724</v>
      </c>
      <c r="P574" s="837">
        <v>1.0029086678301338</v>
      </c>
      <c r="Q574" s="850">
        <v>1724</v>
      </c>
    </row>
    <row r="575" spans="1:17" ht="14.4" customHeight="1" x14ac:dyDescent="0.3">
      <c r="A575" s="831" t="s">
        <v>577</v>
      </c>
      <c r="B575" s="832" t="s">
        <v>4117</v>
      </c>
      <c r="C575" s="832" t="s">
        <v>4118</v>
      </c>
      <c r="D575" s="832" t="s">
        <v>5108</v>
      </c>
      <c r="E575" s="832" t="s">
        <v>5109</v>
      </c>
      <c r="F575" s="849">
        <v>0</v>
      </c>
      <c r="G575" s="849">
        <v>0</v>
      </c>
      <c r="H575" s="849"/>
      <c r="I575" s="849"/>
      <c r="J575" s="849">
        <v>0</v>
      </c>
      <c r="K575" s="849">
        <v>0</v>
      </c>
      <c r="L575" s="849"/>
      <c r="M575" s="849"/>
      <c r="N575" s="849">
        <v>0</v>
      </c>
      <c r="O575" s="849">
        <v>0</v>
      </c>
      <c r="P575" s="837"/>
      <c r="Q575" s="850"/>
    </row>
    <row r="576" spans="1:17" ht="14.4" customHeight="1" x14ac:dyDescent="0.3">
      <c r="A576" s="831" t="s">
        <v>577</v>
      </c>
      <c r="B576" s="832" t="s">
        <v>4117</v>
      </c>
      <c r="C576" s="832" t="s">
        <v>4118</v>
      </c>
      <c r="D576" s="832" t="s">
        <v>5110</v>
      </c>
      <c r="E576" s="832" t="s">
        <v>5111</v>
      </c>
      <c r="F576" s="849">
        <v>426</v>
      </c>
      <c r="G576" s="849">
        <v>0</v>
      </c>
      <c r="H576" s="849"/>
      <c r="I576" s="849">
        <v>0</v>
      </c>
      <c r="J576" s="849">
        <v>475</v>
      </c>
      <c r="K576" s="849">
        <v>0</v>
      </c>
      <c r="L576" s="849"/>
      <c r="M576" s="849">
        <v>0</v>
      </c>
      <c r="N576" s="849">
        <v>358</v>
      </c>
      <c r="O576" s="849">
        <v>0</v>
      </c>
      <c r="P576" s="837"/>
      <c r="Q576" s="850">
        <v>0</v>
      </c>
    </row>
    <row r="577" spans="1:17" ht="14.4" customHeight="1" x14ac:dyDescent="0.3">
      <c r="A577" s="831" t="s">
        <v>577</v>
      </c>
      <c r="B577" s="832" t="s">
        <v>4117</v>
      </c>
      <c r="C577" s="832" t="s">
        <v>4118</v>
      </c>
      <c r="D577" s="832" t="s">
        <v>5112</v>
      </c>
      <c r="E577" s="832" t="s">
        <v>5113</v>
      </c>
      <c r="F577" s="849">
        <v>50</v>
      </c>
      <c r="G577" s="849">
        <v>0</v>
      </c>
      <c r="H577" s="849"/>
      <c r="I577" s="849">
        <v>0</v>
      </c>
      <c r="J577" s="849">
        <v>43</v>
      </c>
      <c r="K577" s="849">
        <v>0</v>
      </c>
      <c r="L577" s="849"/>
      <c r="M577" s="849">
        <v>0</v>
      </c>
      <c r="N577" s="849">
        <v>67</v>
      </c>
      <c r="O577" s="849">
        <v>0</v>
      </c>
      <c r="P577" s="837"/>
      <c r="Q577" s="850">
        <v>0</v>
      </c>
    </row>
    <row r="578" spans="1:17" ht="14.4" customHeight="1" x14ac:dyDescent="0.3">
      <c r="A578" s="831" t="s">
        <v>577</v>
      </c>
      <c r="B578" s="832" t="s">
        <v>4117</v>
      </c>
      <c r="C578" s="832" t="s">
        <v>4118</v>
      </c>
      <c r="D578" s="832" t="s">
        <v>5114</v>
      </c>
      <c r="E578" s="832" t="s">
        <v>5115</v>
      </c>
      <c r="F578" s="849">
        <v>18</v>
      </c>
      <c r="G578" s="849">
        <v>104292</v>
      </c>
      <c r="H578" s="849">
        <v>0.94705871669602804</v>
      </c>
      <c r="I578" s="849">
        <v>5794</v>
      </c>
      <c r="J578" s="849">
        <v>19</v>
      </c>
      <c r="K578" s="849">
        <v>110122</v>
      </c>
      <c r="L578" s="849">
        <v>1</v>
      </c>
      <c r="M578" s="849">
        <v>5795.894736842105</v>
      </c>
      <c r="N578" s="849">
        <v>23</v>
      </c>
      <c r="O578" s="849">
        <v>133446</v>
      </c>
      <c r="P578" s="837">
        <v>1.2118014565663537</v>
      </c>
      <c r="Q578" s="850">
        <v>5802</v>
      </c>
    </row>
    <row r="579" spans="1:17" ht="14.4" customHeight="1" x14ac:dyDescent="0.3">
      <c r="A579" s="831" t="s">
        <v>577</v>
      </c>
      <c r="B579" s="832" t="s">
        <v>4117</v>
      </c>
      <c r="C579" s="832" t="s">
        <v>4118</v>
      </c>
      <c r="D579" s="832" t="s">
        <v>5116</v>
      </c>
      <c r="E579" s="832" t="s">
        <v>5117</v>
      </c>
      <c r="F579" s="849">
        <v>44</v>
      </c>
      <c r="G579" s="849">
        <v>182116</v>
      </c>
      <c r="H579" s="849">
        <v>0.81424649694628504</v>
      </c>
      <c r="I579" s="849">
        <v>4139</v>
      </c>
      <c r="J579" s="849">
        <v>54</v>
      </c>
      <c r="K579" s="849">
        <v>223662</v>
      </c>
      <c r="L579" s="849">
        <v>1</v>
      </c>
      <c r="M579" s="849">
        <v>4141.8888888888887</v>
      </c>
      <c r="N579" s="849">
        <v>38</v>
      </c>
      <c r="O579" s="849">
        <v>157662</v>
      </c>
      <c r="P579" s="837">
        <v>0.70491187595568316</v>
      </c>
      <c r="Q579" s="850">
        <v>4149</v>
      </c>
    </row>
    <row r="580" spans="1:17" ht="14.4" customHeight="1" x14ac:dyDescent="0.3">
      <c r="A580" s="831" t="s">
        <v>577</v>
      </c>
      <c r="B580" s="832" t="s">
        <v>4117</v>
      </c>
      <c r="C580" s="832" t="s">
        <v>4118</v>
      </c>
      <c r="D580" s="832" t="s">
        <v>5118</v>
      </c>
      <c r="E580" s="832" t="s">
        <v>5119</v>
      </c>
      <c r="F580" s="849">
        <v>1890</v>
      </c>
      <c r="G580" s="849">
        <v>2128549</v>
      </c>
      <c r="H580" s="849">
        <v>0.94490552937907135</v>
      </c>
      <c r="I580" s="849">
        <v>1126.2164021164022</v>
      </c>
      <c r="J580" s="849">
        <v>2027</v>
      </c>
      <c r="K580" s="849">
        <v>2252658</v>
      </c>
      <c r="L580" s="849">
        <v>1</v>
      </c>
      <c r="M580" s="849">
        <v>1111.3260976813024</v>
      </c>
      <c r="N580" s="849">
        <v>1719</v>
      </c>
      <c r="O580" s="849">
        <v>1921240</v>
      </c>
      <c r="P580" s="837">
        <v>0.85287691251845599</v>
      </c>
      <c r="Q580" s="850">
        <v>1117.6497963932518</v>
      </c>
    </row>
    <row r="581" spans="1:17" ht="14.4" customHeight="1" x14ac:dyDescent="0.3">
      <c r="A581" s="831" t="s">
        <v>577</v>
      </c>
      <c r="B581" s="832" t="s">
        <v>4117</v>
      </c>
      <c r="C581" s="832" t="s">
        <v>4118</v>
      </c>
      <c r="D581" s="832" t="s">
        <v>4186</v>
      </c>
      <c r="E581" s="832" t="s">
        <v>4187</v>
      </c>
      <c r="F581" s="849"/>
      <c r="G581" s="849"/>
      <c r="H581" s="849"/>
      <c r="I581" s="849"/>
      <c r="J581" s="849">
        <v>1</v>
      </c>
      <c r="K581" s="849">
        <v>395</v>
      </c>
      <c r="L581" s="849">
        <v>1</v>
      </c>
      <c r="M581" s="849">
        <v>395</v>
      </c>
      <c r="N581" s="849"/>
      <c r="O581" s="849"/>
      <c r="P581" s="837"/>
      <c r="Q581" s="850"/>
    </row>
    <row r="582" spans="1:17" ht="14.4" customHeight="1" x14ac:dyDescent="0.3">
      <c r="A582" s="831" t="s">
        <v>577</v>
      </c>
      <c r="B582" s="832" t="s">
        <v>4117</v>
      </c>
      <c r="C582" s="832" t="s">
        <v>4118</v>
      </c>
      <c r="D582" s="832" t="s">
        <v>5120</v>
      </c>
      <c r="E582" s="832" t="s">
        <v>4159</v>
      </c>
      <c r="F582" s="849"/>
      <c r="G582" s="849"/>
      <c r="H582" s="849"/>
      <c r="I582" s="849"/>
      <c r="J582" s="849"/>
      <c r="K582" s="849"/>
      <c r="L582" s="849"/>
      <c r="M582" s="849"/>
      <c r="N582" s="849">
        <v>1</v>
      </c>
      <c r="O582" s="849">
        <v>689</v>
      </c>
      <c r="P582" s="837"/>
      <c r="Q582" s="850">
        <v>689</v>
      </c>
    </row>
    <row r="583" spans="1:17" ht="14.4" customHeight="1" x14ac:dyDescent="0.3">
      <c r="A583" s="831" t="s">
        <v>577</v>
      </c>
      <c r="B583" s="832" t="s">
        <v>4117</v>
      </c>
      <c r="C583" s="832" t="s">
        <v>4118</v>
      </c>
      <c r="D583" s="832" t="s">
        <v>5121</v>
      </c>
      <c r="E583" s="832" t="s">
        <v>5122</v>
      </c>
      <c r="F583" s="849">
        <v>6</v>
      </c>
      <c r="G583" s="849">
        <v>0</v>
      </c>
      <c r="H583" s="849"/>
      <c r="I583" s="849">
        <v>0</v>
      </c>
      <c r="J583" s="849">
        <v>23</v>
      </c>
      <c r="K583" s="849">
        <v>0</v>
      </c>
      <c r="L583" s="849"/>
      <c r="M583" s="849">
        <v>0</v>
      </c>
      <c r="N583" s="849">
        <v>32</v>
      </c>
      <c r="O583" s="849">
        <v>0</v>
      </c>
      <c r="P583" s="837"/>
      <c r="Q583" s="850">
        <v>0</v>
      </c>
    </row>
    <row r="584" spans="1:17" ht="14.4" customHeight="1" x14ac:dyDescent="0.3">
      <c r="A584" s="831" t="s">
        <v>577</v>
      </c>
      <c r="B584" s="832" t="s">
        <v>4117</v>
      </c>
      <c r="C584" s="832" t="s">
        <v>4118</v>
      </c>
      <c r="D584" s="832" t="s">
        <v>5123</v>
      </c>
      <c r="E584" s="832" t="s">
        <v>5124</v>
      </c>
      <c r="F584" s="849">
        <v>8</v>
      </c>
      <c r="G584" s="849">
        <v>23600</v>
      </c>
      <c r="H584" s="849">
        <v>0.53297199638663051</v>
      </c>
      <c r="I584" s="849">
        <v>2950</v>
      </c>
      <c r="J584" s="849">
        <v>15</v>
      </c>
      <c r="K584" s="849">
        <v>44280</v>
      </c>
      <c r="L584" s="849">
        <v>1</v>
      </c>
      <c r="M584" s="849">
        <v>2952</v>
      </c>
      <c r="N584" s="849">
        <v>14</v>
      </c>
      <c r="O584" s="849">
        <v>41412</v>
      </c>
      <c r="P584" s="837">
        <v>0.93523035230352303</v>
      </c>
      <c r="Q584" s="850">
        <v>2958</v>
      </c>
    </row>
    <row r="585" spans="1:17" ht="14.4" customHeight="1" x14ac:dyDescent="0.3">
      <c r="A585" s="831" t="s">
        <v>577</v>
      </c>
      <c r="B585" s="832" t="s">
        <v>4117</v>
      </c>
      <c r="C585" s="832" t="s">
        <v>4118</v>
      </c>
      <c r="D585" s="832" t="s">
        <v>5125</v>
      </c>
      <c r="E585" s="832" t="s">
        <v>5126</v>
      </c>
      <c r="F585" s="849">
        <v>1</v>
      </c>
      <c r="G585" s="849">
        <v>2885</v>
      </c>
      <c r="H585" s="849">
        <v>0.9996534996534997</v>
      </c>
      <c r="I585" s="849">
        <v>2885</v>
      </c>
      <c r="J585" s="849">
        <v>1</v>
      </c>
      <c r="K585" s="849">
        <v>2886</v>
      </c>
      <c r="L585" s="849">
        <v>1</v>
      </c>
      <c r="M585" s="849">
        <v>2886</v>
      </c>
      <c r="N585" s="849">
        <v>2</v>
      </c>
      <c r="O585" s="849">
        <v>5782</v>
      </c>
      <c r="P585" s="837">
        <v>2.0034650034650037</v>
      </c>
      <c r="Q585" s="850">
        <v>2891</v>
      </c>
    </row>
    <row r="586" spans="1:17" ht="14.4" customHeight="1" x14ac:dyDescent="0.3">
      <c r="A586" s="831" t="s">
        <v>577</v>
      </c>
      <c r="B586" s="832" t="s">
        <v>4117</v>
      </c>
      <c r="C586" s="832" t="s">
        <v>4118</v>
      </c>
      <c r="D586" s="832" t="s">
        <v>5127</v>
      </c>
      <c r="E586" s="832" t="s">
        <v>5128</v>
      </c>
      <c r="F586" s="849">
        <v>11</v>
      </c>
      <c r="G586" s="849">
        <v>4876</v>
      </c>
      <c r="H586" s="849">
        <v>1.3696629213483147</v>
      </c>
      <c r="I586" s="849">
        <v>443.27272727272725</v>
      </c>
      <c r="J586" s="849">
        <v>8</v>
      </c>
      <c r="K586" s="849">
        <v>3560</v>
      </c>
      <c r="L586" s="849">
        <v>1</v>
      </c>
      <c r="M586" s="849">
        <v>445</v>
      </c>
      <c r="N586" s="849">
        <v>10</v>
      </c>
      <c r="O586" s="849">
        <v>4460</v>
      </c>
      <c r="P586" s="837">
        <v>1.252808988764045</v>
      </c>
      <c r="Q586" s="850">
        <v>446</v>
      </c>
    </row>
    <row r="587" spans="1:17" ht="14.4" customHeight="1" x14ac:dyDescent="0.3">
      <c r="A587" s="831" t="s">
        <v>577</v>
      </c>
      <c r="B587" s="832" t="s">
        <v>4117</v>
      </c>
      <c r="C587" s="832" t="s">
        <v>4118</v>
      </c>
      <c r="D587" s="832" t="s">
        <v>5129</v>
      </c>
      <c r="E587" s="832" t="s">
        <v>5130</v>
      </c>
      <c r="F587" s="849"/>
      <c r="G587" s="849"/>
      <c r="H587" s="849"/>
      <c r="I587" s="849"/>
      <c r="J587" s="849">
        <v>1</v>
      </c>
      <c r="K587" s="849">
        <v>4136</v>
      </c>
      <c r="L587" s="849">
        <v>1</v>
      </c>
      <c r="M587" s="849">
        <v>4136</v>
      </c>
      <c r="N587" s="849">
        <v>1</v>
      </c>
      <c r="O587" s="849">
        <v>4142</v>
      </c>
      <c r="P587" s="837">
        <v>1.0014506769825919</v>
      </c>
      <c r="Q587" s="850">
        <v>4142</v>
      </c>
    </row>
    <row r="588" spans="1:17" ht="14.4" customHeight="1" x14ac:dyDescent="0.3">
      <c r="A588" s="831" t="s">
        <v>577</v>
      </c>
      <c r="B588" s="832" t="s">
        <v>4117</v>
      </c>
      <c r="C588" s="832" t="s">
        <v>4118</v>
      </c>
      <c r="D588" s="832" t="s">
        <v>4119</v>
      </c>
      <c r="E588" s="832" t="s">
        <v>4120</v>
      </c>
      <c r="F588" s="849">
        <v>678</v>
      </c>
      <c r="G588" s="849">
        <v>170178</v>
      </c>
      <c r="H588" s="849">
        <v>0.94428969359331472</v>
      </c>
      <c r="I588" s="849">
        <v>251</v>
      </c>
      <c r="J588" s="849">
        <v>718</v>
      </c>
      <c r="K588" s="849">
        <v>180218</v>
      </c>
      <c r="L588" s="849">
        <v>1</v>
      </c>
      <c r="M588" s="849">
        <v>251</v>
      </c>
      <c r="N588" s="849">
        <v>646</v>
      </c>
      <c r="O588" s="849">
        <v>162792</v>
      </c>
      <c r="P588" s="837">
        <v>0.90330599607142459</v>
      </c>
      <c r="Q588" s="850">
        <v>252</v>
      </c>
    </row>
    <row r="589" spans="1:17" ht="14.4" customHeight="1" x14ac:dyDescent="0.3">
      <c r="A589" s="831" t="s">
        <v>577</v>
      </c>
      <c r="B589" s="832" t="s">
        <v>4117</v>
      </c>
      <c r="C589" s="832" t="s">
        <v>4118</v>
      </c>
      <c r="D589" s="832" t="s">
        <v>4192</v>
      </c>
      <c r="E589" s="832" t="s">
        <v>4193</v>
      </c>
      <c r="F589" s="849">
        <v>1</v>
      </c>
      <c r="G589" s="849">
        <v>120</v>
      </c>
      <c r="H589" s="849">
        <v>0.5</v>
      </c>
      <c r="I589" s="849">
        <v>120</v>
      </c>
      <c r="J589" s="849">
        <v>2</v>
      </c>
      <c r="K589" s="849">
        <v>240</v>
      </c>
      <c r="L589" s="849">
        <v>1</v>
      </c>
      <c r="M589" s="849">
        <v>120</v>
      </c>
      <c r="N589" s="849">
        <v>1</v>
      </c>
      <c r="O589" s="849">
        <v>121</v>
      </c>
      <c r="P589" s="837">
        <v>0.50416666666666665</v>
      </c>
      <c r="Q589" s="850">
        <v>121</v>
      </c>
    </row>
    <row r="590" spans="1:17" ht="14.4" customHeight="1" x14ac:dyDescent="0.3">
      <c r="A590" s="831" t="s">
        <v>577</v>
      </c>
      <c r="B590" s="832" t="s">
        <v>4117</v>
      </c>
      <c r="C590" s="832" t="s">
        <v>4118</v>
      </c>
      <c r="D590" s="832" t="s">
        <v>4194</v>
      </c>
      <c r="E590" s="832" t="s">
        <v>4195</v>
      </c>
      <c r="F590" s="849">
        <v>1</v>
      </c>
      <c r="G590" s="849">
        <v>721</v>
      </c>
      <c r="H590" s="849"/>
      <c r="I590" s="849">
        <v>721</v>
      </c>
      <c r="J590" s="849"/>
      <c r="K590" s="849"/>
      <c r="L590" s="849"/>
      <c r="M590" s="849"/>
      <c r="N590" s="849"/>
      <c r="O590" s="849"/>
      <c r="P590" s="837"/>
      <c r="Q590" s="850"/>
    </row>
    <row r="591" spans="1:17" ht="14.4" customHeight="1" x14ac:dyDescent="0.3">
      <c r="A591" s="831" t="s">
        <v>577</v>
      </c>
      <c r="B591" s="832" t="s">
        <v>4117</v>
      </c>
      <c r="C591" s="832" t="s">
        <v>4118</v>
      </c>
      <c r="D591" s="832" t="s">
        <v>5131</v>
      </c>
      <c r="E591" s="832" t="s">
        <v>5132</v>
      </c>
      <c r="F591" s="849">
        <v>371</v>
      </c>
      <c r="G591" s="849">
        <v>137943</v>
      </c>
      <c r="H591" s="849">
        <v>0.75473545986759316</v>
      </c>
      <c r="I591" s="849">
        <v>371.81401617250674</v>
      </c>
      <c r="J591" s="849">
        <v>490</v>
      </c>
      <c r="K591" s="849">
        <v>182770</v>
      </c>
      <c r="L591" s="849">
        <v>1</v>
      </c>
      <c r="M591" s="849">
        <v>373</v>
      </c>
      <c r="N591" s="849">
        <v>534</v>
      </c>
      <c r="O591" s="849">
        <v>199711</v>
      </c>
      <c r="P591" s="837">
        <v>1.0926902664551075</v>
      </c>
      <c r="Q591" s="850">
        <v>373.99063670411982</v>
      </c>
    </row>
    <row r="592" spans="1:17" ht="14.4" customHeight="1" x14ac:dyDescent="0.3">
      <c r="A592" s="831" t="s">
        <v>577</v>
      </c>
      <c r="B592" s="832" t="s">
        <v>4117</v>
      </c>
      <c r="C592" s="832" t="s">
        <v>4118</v>
      </c>
      <c r="D592" s="832" t="s">
        <v>5133</v>
      </c>
      <c r="E592" s="832" t="s">
        <v>5134</v>
      </c>
      <c r="F592" s="849">
        <v>52</v>
      </c>
      <c r="G592" s="849">
        <v>44902</v>
      </c>
      <c r="H592" s="849">
        <v>1.0178397370508898</v>
      </c>
      <c r="I592" s="849">
        <v>863.5</v>
      </c>
      <c r="J592" s="849">
        <v>51</v>
      </c>
      <c r="K592" s="849">
        <v>44115</v>
      </c>
      <c r="L592" s="849">
        <v>1</v>
      </c>
      <c r="M592" s="849">
        <v>865</v>
      </c>
      <c r="N592" s="849">
        <v>34</v>
      </c>
      <c r="O592" s="849">
        <v>29443</v>
      </c>
      <c r="P592" s="837">
        <v>0.66741471154935961</v>
      </c>
      <c r="Q592" s="850">
        <v>865.97058823529414</v>
      </c>
    </row>
    <row r="593" spans="1:17" ht="14.4" customHeight="1" x14ac:dyDescent="0.3">
      <c r="A593" s="831" t="s">
        <v>577</v>
      </c>
      <c r="B593" s="832" t="s">
        <v>4117</v>
      </c>
      <c r="C593" s="832" t="s">
        <v>4118</v>
      </c>
      <c r="D593" s="832" t="s">
        <v>4282</v>
      </c>
      <c r="E593" s="832" t="s">
        <v>4283</v>
      </c>
      <c r="F593" s="849">
        <v>506</v>
      </c>
      <c r="G593" s="849">
        <v>60684</v>
      </c>
      <c r="H593" s="849">
        <v>1.116335540838852</v>
      </c>
      <c r="I593" s="849">
        <v>119.92885375494072</v>
      </c>
      <c r="J593" s="849">
        <v>453</v>
      </c>
      <c r="K593" s="849">
        <v>54360</v>
      </c>
      <c r="L593" s="849">
        <v>1</v>
      </c>
      <c r="M593" s="849">
        <v>120</v>
      </c>
      <c r="N593" s="849">
        <v>383</v>
      </c>
      <c r="O593" s="849">
        <v>46341</v>
      </c>
      <c r="P593" s="837">
        <v>0.85248344370860929</v>
      </c>
      <c r="Q593" s="850">
        <v>120.99477806788512</v>
      </c>
    </row>
    <row r="594" spans="1:17" ht="14.4" customHeight="1" x14ac:dyDescent="0.3">
      <c r="A594" s="831" t="s">
        <v>577</v>
      </c>
      <c r="B594" s="832" t="s">
        <v>4117</v>
      </c>
      <c r="C594" s="832" t="s">
        <v>4118</v>
      </c>
      <c r="D594" s="832" t="s">
        <v>5135</v>
      </c>
      <c r="E594" s="832" t="s">
        <v>5136</v>
      </c>
      <c r="F594" s="849">
        <v>7</v>
      </c>
      <c r="G594" s="849">
        <v>31423</v>
      </c>
      <c r="H594" s="849">
        <v>0.87441562778272486</v>
      </c>
      <c r="I594" s="849">
        <v>4489</v>
      </c>
      <c r="J594" s="849">
        <v>8</v>
      </c>
      <c r="K594" s="849">
        <v>35936</v>
      </c>
      <c r="L594" s="849">
        <v>1</v>
      </c>
      <c r="M594" s="849">
        <v>4492</v>
      </c>
      <c r="N594" s="849">
        <v>7</v>
      </c>
      <c r="O594" s="849">
        <v>31493</v>
      </c>
      <c r="P594" s="837">
        <v>0.87636353517364207</v>
      </c>
      <c r="Q594" s="850">
        <v>4499</v>
      </c>
    </row>
    <row r="595" spans="1:17" ht="14.4" customHeight="1" x14ac:dyDescent="0.3">
      <c r="A595" s="831" t="s">
        <v>577</v>
      </c>
      <c r="B595" s="832" t="s">
        <v>4117</v>
      </c>
      <c r="C595" s="832" t="s">
        <v>4118</v>
      </c>
      <c r="D595" s="832" t="s">
        <v>5137</v>
      </c>
      <c r="E595" s="832" t="s">
        <v>5138</v>
      </c>
      <c r="F595" s="849">
        <v>5</v>
      </c>
      <c r="G595" s="849">
        <v>19175</v>
      </c>
      <c r="H595" s="849">
        <v>0.62451146430432514</v>
      </c>
      <c r="I595" s="849">
        <v>3835</v>
      </c>
      <c r="J595" s="849">
        <v>8</v>
      </c>
      <c r="K595" s="849">
        <v>30704</v>
      </c>
      <c r="L595" s="849">
        <v>1</v>
      </c>
      <c r="M595" s="849">
        <v>3838</v>
      </c>
      <c r="N595" s="849">
        <v>6</v>
      </c>
      <c r="O595" s="849">
        <v>23070</v>
      </c>
      <c r="P595" s="837">
        <v>0.75136789994788955</v>
      </c>
      <c r="Q595" s="850">
        <v>3845</v>
      </c>
    </row>
    <row r="596" spans="1:17" ht="14.4" customHeight="1" x14ac:dyDescent="0.3">
      <c r="A596" s="831" t="s">
        <v>577</v>
      </c>
      <c r="B596" s="832" t="s">
        <v>4117</v>
      </c>
      <c r="C596" s="832" t="s">
        <v>4118</v>
      </c>
      <c r="D596" s="832" t="s">
        <v>5139</v>
      </c>
      <c r="E596" s="832" t="s">
        <v>5140</v>
      </c>
      <c r="F596" s="849">
        <v>3</v>
      </c>
      <c r="G596" s="849">
        <v>2655</v>
      </c>
      <c r="H596" s="849">
        <v>1</v>
      </c>
      <c r="I596" s="849">
        <v>885</v>
      </c>
      <c r="J596" s="849">
        <v>3</v>
      </c>
      <c r="K596" s="849">
        <v>2655</v>
      </c>
      <c r="L596" s="849">
        <v>1</v>
      </c>
      <c r="M596" s="849">
        <v>885</v>
      </c>
      <c r="N596" s="849">
        <v>2</v>
      </c>
      <c r="O596" s="849">
        <v>1774</v>
      </c>
      <c r="P596" s="837">
        <v>0.66817325800376648</v>
      </c>
      <c r="Q596" s="850">
        <v>887</v>
      </c>
    </row>
    <row r="597" spans="1:17" ht="14.4" customHeight="1" x14ac:dyDescent="0.3">
      <c r="A597" s="831" t="s">
        <v>577</v>
      </c>
      <c r="B597" s="832" t="s">
        <v>4117</v>
      </c>
      <c r="C597" s="832" t="s">
        <v>4118</v>
      </c>
      <c r="D597" s="832" t="s">
        <v>4200</v>
      </c>
      <c r="E597" s="832" t="s">
        <v>4201</v>
      </c>
      <c r="F597" s="849">
        <v>1</v>
      </c>
      <c r="G597" s="849">
        <v>183</v>
      </c>
      <c r="H597" s="849">
        <v>1</v>
      </c>
      <c r="I597" s="849">
        <v>183</v>
      </c>
      <c r="J597" s="849">
        <v>1</v>
      </c>
      <c r="K597" s="849">
        <v>183</v>
      </c>
      <c r="L597" s="849">
        <v>1</v>
      </c>
      <c r="M597" s="849">
        <v>183</v>
      </c>
      <c r="N597" s="849">
        <v>1</v>
      </c>
      <c r="O597" s="849">
        <v>375</v>
      </c>
      <c r="P597" s="837">
        <v>2.0491803278688523</v>
      </c>
      <c r="Q597" s="850">
        <v>375</v>
      </c>
    </row>
    <row r="598" spans="1:17" ht="14.4" customHeight="1" x14ac:dyDescent="0.3">
      <c r="A598" s="831" t="s">
        <v>577</v>
      </c>
      <c r="B598" s="832" t="s">
        <v>4117</v>
      </c>
      <c r="C598" s="832" t="s">
        <v>4118</v>
      </c>
      <c r="D598" s="832" t="s">
        <v>4202</v>
      </c>
      <c r="E598" s="832" t="s">
        <v>4203</v>
      </c>
      <c r="F598" s="849"/>
      <c r="G598" s="849"/>
      <c r="H598" s="849"/>
      <c r="I598" s="849"/>
      <c r="J598" s="849"/>
      <c r="K598" s="849"/>
      <c r="L598" s="849"/>
      <c r="M598" s="849"/>
      <c r="N598" s="849">
        <v>2</v>
      </c>
      <c r="O598" s="849">
        <v>1968</v>
      </c>
      <c r="P598" s="837"/>
      <c r="Q598" s="850">
        <v>984</v>
      </c>
    </row>
    <row r="599" spans="1:17" ht="14.4" customHeight="1" x14ac:dyDescent="0.3">
      <c r="A599" s="831" t="s">
        <v>577</v>
      </c>
      <c r="B599" s="832" t="s">
        <v>4117</v>
      </c>
      <c r="C599" s="832" t="s">
        <v>4118</v>
      </c>
      <c r="D599" s="832" t="s">
        <v>5141</v>
      </c>
      <c r="E599" s="832" t="s">
        <v>5142</v>
      </c>
      <c r="F599" s="849">
        <v>18</v>
      </c>
      <c r="G599" s="849">
        <v>33498</v>
      </c>
      <c r="H599" s="849">
        <v>0.71961331901181524</v>
      </c>
      <c r="I599" s="849">
        <v>1861</v>
      </c>
      <c r="J599" s="849">
        <v>25</v>
      </c>
      <c r="K599" s="849">
        <v>46550</v>
      </c>
      <c r="L599" s="849">
        <v>1</v>
      </c>
      <c r="M599" s="849">
        <v>1862</v>
      </c>
      <c r="N599" s="849">
        <v>22</v>
      </c>
      <c r="O599" s="849">
        <v>41030</v>
      </c>
      <c r="P599" s="837">
        <v>0.88141783029001075</v>
      </c>
      <c r="Q599" s="850">
        <v>1865</v>
      </c>
    </row>
    <row r="600" spans="1:17" ht="14.4" customHeight="1" x14ac:dyDescent="0.3">
      <c r="A600" s="831" t="s">
        <v>577</v>
      </c>
      <c r="B600" s="832" t="s">
        <v>4117</v>
      </c>
      <c r="C600" s="832" t="s">
        <v>4118</v>
      </c>
      <c r="D600" s="832" t="s">
        <v>5143</v>
      </c>
      <c r="E600" s="832" t="s">
        <v>5144</v>
      </c>
      <c r="F600" s="849">
        <v>1</v>
      </c>
      <c r="G600" s="849">
        <v>117</v>
      </c>
      <c r="H600" s="849">
        <v>1</v>
      </c>
      <c r="I600" s="849">
        <v>117</v>
      </c>
      <c r="J600" s="849">
        <v>1</v>
      </c>
      <c r="K600" s="849">
        <v>117</v>
      </c>
      <c r="L600" s="849">
        <v>1</v>
      </c>
      <c r="M600" s="849">
        <v>117</v>
      </c>
      <c r="N600" s="849">
        <v>2</v>
      </c>
      <c r="O600" s="849">
        <v>234</v>
      </c>
      <c r="P600" s="837">
        <v>2</v>
      </c>
      <c r="Q600" s="850">
        <v>117</v>
      </c>
    </row>
    <row r="601" spans="1:17" ht="14.4" customHeight="1" x14ac:dyDescent="0.3">
      <c r="A601" s="831" t="s">
        <v>577</v>
      </c>
      <c r="B601" s="832" t="s">
        <v>4117</v>
      </c>
      <c r="C601" s="832" t="s">
        <v>4118</v>
      </c>
      <c r="D601" s="832" t="s">
        <v>4204</v>
      </c>
      <c r="E601" s="832" t="s">
        <v>4205</v>
      </c>
      <c r="F601" s="849">
        <v>30</v>
      </c>
      <c r="G601" s="849">
        <v>9562</v>
      </c>
      <c r="H601" s="849">
        <v>0.90833095848769829</v>
      </c>
      <c r="I601" s="849">
        <v>318.73333333333335</v>
      </c>
      <c r="J601" s="849">
        <v>33</v>
      </c>
      <c r="K601" s="849">
        <v>10527</v>
      </c>
      <c r="L601" s="849">
        <v>1</v>
      </c>
      <c r="M601" s="849">
        <v>319</v>
      </c>
      <c r="N601" s="849">
        <v>28</v>
      </c>
      <c r="O601" s="849">
        <v>9884</v>
      </c>
      <c r="P601" s="837">
        <v>0.93891897026693261</v>
      </c>
      <c r="Q601" s="850">
        <v>353</v>
      </c>
    </row>
    <row r="602" spans="1:17" ht="14.4" customHeight="1" x14ac:dyDescent="0.3">
      <c r="A602" s="831" t="s">
        <v>577</v>
      </c>
      <c r="B602" s="832" t="s">
        <v>4117</v>
      </c>
      <c r="C602" s="832" t="s">
        <v>4118</v>
      </c>
      <c r="D602" s="832" t="s">
        <v>4206</v>
      </c>
      <c r="E602" s="832" t="s">
        <v>4207</v>
      </c>
      <c r="F602" s="849"/>
      <c r="G602" s="849"/>
      <c r="H602" s="849"/>
      <c r="I602" s="849"/>
      <c r="J602" s="849"/>
      <c r="K602" s="849"/>
      <c r="L602" s="849"/>
      <c r="M602" s="849"/>
      <c r="N602" s="849">
        <v>1</v>
      </c>
      <c r="O602" s="849">
        <v>501</v>
      </c>
      <c r="P602" s="837"/>
      <c r="Q602" s="850">
        <v>501</v>
      </c>
    </row>
    <row r="603" spans="1:17" ht="14.4" customHeight="1" x14ac:dyDescent="0.3">
      <c r="A603" s="831" t="s">
        <v>577</v>
      </c>
      <c r="B603" s="832" t="s">
        <v>4117</v>
      </c>
      <c r="C603" s="832" t="s">
        <v>4118</v>
      </c>
      <c r="D603" s="832" t="s">
        <v>5145</v>
      </c>
      <c r="E603" s="832" t="s">
        <v>5146</v>
      </c>
      <c r="F603" s="849"/>
      <c r="G603" s="849"/>
      <c r="H603" s="849"/>
      <c r="I603" s="849"/>
      <c r="J603" s="849">
        <v>1</v>
      </c>
      <c r="K603" s="849">
        <v>505</v>
      </c>
      <c r="L603" s="849">
        <v>1</v>
      </c>
      <c r="M603" s="849">
        <v>505</v>
      </c>
      <c r="N603" s="849">
        <v>1</v>
      </c>
      <c r="O603" s="849">
        <v>506</v>
      </c>
      <c r="P603" s="837">
        <v>1.001980198019802</v>
      </c>
      <c r="Q603" s="850">
        <v>506</v>
      </c>
    </row>
    <row r="604" spans="1:17" ht="14.4" customHeight="1" x14ac:dyDescent="0.3">
      <c r="A604" s="831" t="s">
        <v>577</v>
      </c>
      <c r="B604" s="832" t="s">
        <v>4117</v>
      </c>
      <c r="C604" s="832" t="s">
        <v>4118</v>
      </c>
      <c r="D604" s="832" t="s">
        <v>4208</v>
      </c>
      <c r="E604" s="832" t="s">
        <v>4209</v>
      </c>
      <c r="F604" s="849"/>
      <c r="G604" s="849"/>
      <c r="H604" s="849"/>
      <c r="I604" s="849"/>
      <c r="J604" s="849">
        <v>1</v>
      </c>
      <c r="K604" s="849">
        <v>132</v>
      </c>
      <c r="L604" s="849">
        <v>1</v>
      </c>
      <c r="M604" s="849">
        <v>132</v>
      </c>
      <c r="N604" s="849"/>
      <c r="O604" s="849"/>
      <c r="P604" s="837"/>
      <c r="Q604" s="850"/>
    </row>
    <row r="605" spans="1:17" ht="14.4" customHeight="1" x14ac:dyDescent="0.3">
      <c r="A605" s="831" t="s">
        <v>577</v>
      </c>
      <c r="B605" s="832" t="s">
        <v>4117</v>
      </c>
      <c r="C605" s="832" t="s">
        <v>4118</v>
      </c>
      <c r="D605" s="832" t="s">
        <v>5147</v>
      </c>
      <c r="E605" s="832" t="s">
        <v>5148</v>
      </c>
      <c r="F605" s="849">
        <v>19</v>
      </c>
      <c r="G605" s="849">
        <v>50331</v>
      </c>
      <c r="H605" s="849">
        <v>0.54265229110512125</v>
      </c>
      <c r="I605" s="849">
        <v>2649</v>
      </c>
      <c r="J605" s="849">
        <v>35</v>
      </c>
      <c r="K605" s="849">
        <v>92750</v>
      </c>
      <c r="L605" s="849">
        <v>1</v>
      </c>
      <c r="M605" s="849">
        <v>2650</v>
      </c>
      <c r="N605" s="849">
        <v>26</v>
      </c>
      <c r="O605" s="849">
        <v>69030</v>
      </c>
      <c r="P605" s="837">
        <v>0.74425876010781666</v>
      </c>
      <c r="Q605" s="850">
        <v>2655</v>
      </c>
    </row>
    <row r="606" spans="1:17" ht="14.4" customHeight="1" x14ac:dyDescent="0.3">
      <c r="A606" s="831" t="s">
        <v>577</v>
      </c>
      <c r="B606" s="832" t="s">
        <v>4117</v>
      </c>
      <c r="C606" s="832" t="s">
        <v>4118</v>
      </c>
      <c r="D606" s="832" t="s">
        <v>5149</v>
      </c>
      <c r="E606" s="832" t="s">
        <v>5150</v>
      </c>
      <c r="F606" s="849">
        <v>4</v>
      </c>
      <c r="G606" s="849">
        <v>19144</v>
      </c>
      <c r="H606" s="849">
        <v>0.49968678220922946</v>
      </c>
      <c r="I606" s="849">
        <v>4786</v>
      </c>
      <c r="J606" s="849">
        <v>8</v>
      </c>
      <c r="K606" s="849">
        <v>38312</v>
      </c>
      <c r="L606" s="849">
        <v>1</v>
      </c>
      <c r="M606" s="849">
        <v>4789</v>
      </c>
      <c r="N606" s="849">
        <v>3</v>
      </c>
      <c r="O606" s="849">
        <v>14388</v>
      </c>
      <c r="P606" s="837">
        <v>0.37554813113384838</v>
      </c>
      <c r="Q606" s="850">
        <v>4796</v>
      </c>
    </row>
    <row r="607" spans="1:17" ht="14.4" customHeight="1" x14ac:dyDescent="0.3">
      <c r="A607" s="831" t="s">
        <v>577</v>
      </c>
      <c r="B607" s="832" t="s">
        <v>4117</v>
      </c>
      <c r="C607" s="832" t="s">
        <v>4118</v>
      </c>
      <c r="D607" s="832" t="s">
        <v>5151</v>
      </c>
      <c r="E607" s="832" t="s">
        <v>5152</v>
      </c>
      <c r="F607" s="849"/>
      <c r="G607" s="849"/>
      <c r="H607" s="849"/>
      <c r="I607" s="849"/>
      <c r="J607" s="849"/>
      <c r="K607" s="849"/>
      <c r="L607" s="849"/>
      <c r="M607" s="849"/>
      <c r="N607" s="849">
        <v>1</v>
      </c>
      <c r="O607" s="849">
        <v>4109</v>
      </c>
      <c r="P607" s="837"/>
      <c r="Q607" s="850">
        <v>4109</v>
      </c>
    </row>
    <row r="608" spans="1:17" ht="14.4" customHeight="1" x14ac:dyDescent="0.3">
      <c r="A608" s="831" t="s">
        <v>577</v>
      </c>
      <c r="B608" s="832" t="s">
        <v>4117</v>
      </c>
      <c r="C608" s="832" t="s">
        <v>4118</v>
      </c>
      <c r="D608" s="832" t="s">
        <v>5153</v>
      </c>
      <c r="E608" s="832" t="s">
        <v>5154</v>
      </c>
      <c r="F608" s="849">
        <v>49</v>
      </c>
      <c r="G608" s="849">
        <v>279158</v>
      </c>
      <c r="H608" s="849">
        <v>1.6293585478316699</v>
      </c>
      <c r="I608" s="849">
        <v>5697.1020408163267</v>
      </c>
      <c r="J608" s="849">
        <v>30</v>
      </c>
      <c r="K608" s="849">
        <v>171330</v>
      </c>
      <c r="L608" s="849">
        <v>1</v>
      </c>
      <c r="M608" s="849">
        <v>5711</v>
      </c>
      <c r="N608" s="849">
        <v>28</v>
      </c>
      <c r="O608" s="849">
        <v>160328</v>
      </c>
      <c r="P608" s="837">
        <v>0.93578474289383062</v>
      </c>
      <c r="Q608" s="850">
        <v>5726</v>
      </c>
    </row>
    <row r="609" spans="1:17" ht="14.4" customHeight="1" x14ac:dyDescent="0.3">
      <c r="A609" s="831" t="s">
        <v>577</v>
      </c>
      <c r="B609" s="832" t="s">
        <v>4117</v>
      </c>
      <c r="C609" s="832" t="s">
        <v>4118</v>
      </c>
      <c r="D609" s="832" t="s">
        <v>5155</v>
      </c>
      <c r="E609" s="832" t="s">
        <v>5156</v>
      </c>
      <c r="F609" s="849">
        <v>3</v>
      </c>
      <c r="G609" s="849">
        <v>7653</v>
      </c>
      <c r="H609" s="849">
        <v>1.4994122257053291</v>
      </c>
      <c r="I609" s="849">
        <v>2551</v>
      </c>
      <c r="J609" s="849">
        <v>2</v>
      </c>
      <c r="K609" s="849">
        <v>5104</v>
      </c>
      <c r="L609" s="849">
        <v>1</v>
      </c>
      <c r="M609" s="849">
        <v>2552</v>
      </c>
      <c r="N609" s="849">
        <v>1</v>
      </c>
      <c r="O609" s="849">
        <v>2555</v>
      </c>
      <c r="P609" s="837">
        <v>0.50058777429467083</v>
      </c>
      <c r="Q609" s="850">
        <v>2555</v>
      </c>
    </row>
    <row r="610" spans="1:17" ht="14.4" customHeight="1" x14ac:dyDescent="0.3">
      <c r="A610" s="831" t="s">
        <v>577</v>
      </c>
      <c r="B610" s="832" t="s">
        <v>4117</v>
      </c>
      <c r="C610" s="832" t="s">
        <v>4118</v>
      </c>
      <c r="D610" s="832" t="s">
        <v>5157</v>
      </c>
      <c r="E610" s="832" t="s">
        <v>5158</v>
      </c>
      <c r="F610" s="849">
        <v>11</v>
      </c>
      <c r="G610" s="849">
        <v>28028</v>
      </c>
      <c r="H610" s="849">
        <v>0.99964334117982734</v>
      </c>
      <c r="I610" s="849">
        <v>2548</v>
      </c>
      <c r="J610" s="849">
        <v>11</v>
      </c>
      <c r="K610" s="849">
        <v>28038</v>
      </c>
      <c r="L610" s="849">
        <v>1</v>
      </c>
      <c r="M610" s="849">
        <v>2548.909090909091</v>
      </c>
      <c r="N610" s="849">
        <v>16</v>
      </c>
      <c r="O610" s="849">
        <v>40864</v>
      </c>
      <c r="P610" s="837">
        <v>1.457450602753406</v>
      </c>
      <c r="Q610" s="850">
        <v>2554</v>
      </c>
    </row>
    <row r="611" spans="1:17" ht="14.4" customHeight="1" x14ac:dyDescent="0.3">
      <c r="A611" s="831" t="s">
        <v>577</v>
      </c>
      <c r="B611" s="832" t="s">
        <v>4117</v>
      </c>
      <c r="C611" s="832" t="s">
        <v>4118</v>
      </c>
      <c r="D611" s="832" t="s">
        <v>5159</v>
      </c>
      <c r="E611" s="832" t="s">
        <v>5160</v>
      </c>
      <c r="F611" s="849">
        <v>3</v>
      </c>
      <c r="G611" s="849">
        <v>13710</v>
      </c>
      <c r="H611" s="849">
        <v>0.29986220773823846</v>
      </c>
      <c r="I611" s="849">
        <v>4570</v>
      </c>
      <c r="J611" s="849">
        <v>10</v>
      </c>
      <c r="K611" s="849">
        <v>45721</v>
      </c>
      <c r="L611" s="849">
        <v>1</v>
      </c>
      <c r="M611" s="849">
        <v>4572.1000000000004</v>
      </c>
      <c r="N611" s="849">
        <v>4</v>
      </c>
      <c r="O611" s="849">
        <v>18320</v>
      </c>
      <c r="P611" s="837">
        <v>0.40069114848756587</v>
      </c>
      <c r="Q611" s="850">
        <v>4580</v>
      </c>
    </row>
    <row r="612" spans="1:17" ht="14.4" customHeight="1" x14ac:dyDescent="0.3">
      <c r="A612" s="831" t="s">
        <v>577</v>
      </c>
      <c r="B612" s="832" t="s">
        <v>4117</v>
      </c>
      <c r="C612" s="832" t="s">
        <v>4118</v>
      </c>
      <c r="D612" s="832" t="s">
        <v>5161</v>
      </c>
      <c r="E612" s="832" t="s">
        <v>5162</v>
      </c>
      <c r="F612" s="849">
        <v>8</v>
      </c>
      <c r="G612" s="849">
        <v>29680</v>
      </c>
      <c r="H612" s="849">
        <v>1.5987072448155131</v>
      </c>
      <c r="I612" s="849">
        <v>3710</v>
      </c>
      <c r="J612" s="849">
        <v>5</v>
      </c>
      <c r="K612" s="849">
        <v>18565</v>
      </c>
      <c r="L612" s="849">
        <v>1</v>
      </c>
      <c r="M612" s="849">
        <v>3713</v>
      </c>
      <c r="N612" s="849">
        <v>6</v>
      </c>
      <c r="O612" s="849">
        <v>22314</v>
      </c>
      <c r="P612" s="837">
        <v>1.2019391327767304</v>
      </c>
      <c r="Q612" s="850">
        <v>3719</v>
      </c>
    </row>
    <row r="613" spans="1:17" ht="14.4" customHeight="1" x14ac:dyDescent="0.3">
      <c r="A613" s="831" t="s">
        <v>577</v>
      </c>
      <c r="B613" s="832" t="s">
        <v>4117</v>
      </c>
      <c r="C613" s="832" t="s">
        <v>4118</v>
      </c>
      <c r="D613" s="832" t="s">
        <v>5163</v>
      </c>
      <c r="E613" s="832" t="s">
        <v>5164</v>
      </c>
      <c r="F613" s="849">
        <v>5</v>
      </c>
      <c r="G613" s="849">
        <v>15555</v>
      </c>
      <c r="H613" s="849">
        <v>0.4542534240574716</v>
      </c>
      <c r="I613" s="849">
        <v>3111</v>
      </c>
      <c r="J613" s="849">
        <v>11</v>
      </c>
      <c r="K613" s="849">
        <v>34243</v>
      </c>
      <c r="L613" s="849">
        <v>1</v>
      </c>
      <c r="M613" s="849">
        <v>3113</v>
      </c>
      <c r="N613" s="849">
        <v>4</v>
      </c>
      <c r="O613" s="849">
        <v>12470</v>
      </c>
      <c r="P613" s="837">
        <v>0.36416201851473295</v>
      </c>
      <c r="Q613" s="850">
        <v>3117.5</v>
      </c>
    </row>
    <row r="614" spans="1:17" ht="14.4" customHeight="1" x14ac:dyDescent="0.3">
      <c r="A614" s="831" t="s">
        <v>577</v>
      </c>
      <c r="B614" s="832" t="s">
        <v>4117</v>
      </c>
      <c r="C614" s="832" t="s">
        <v>4118</v>
      </c>
      <c r="D614" s="832" t="s">
        <v>5165</v>
      </c>
      <c r="E614" s="832" t="s">
        <v>5166</v>
      </c>
      <c r="F614" s="849">
        <v>13</v>
      </c>
      <c r="G614" s="849">
        <v>38103</v>
      </c>
      <c r="H614" s="849">
        <v>0.72172974201613815</v>
      </c>
      <c r="I614" s="849">
        <v>2931</v>
      </c>
      <c r="J614" s="849">
        <v>18</v>
      </c>
      <c r="K614" s="849">
        <v>52794</v>
      </c>
      <c r="L614" s="849">
        <v>1</v>
      </c>
      <c r="M614" s="849">
        <v>2933</v>
      </c>
      <c r="N614" s="849">
        <v>23</v>
      </c>
      <c r="O614" s="849">
        <v>67597</v>
      </c>
      <c r="P614" s="837">
        <v>1.2803917111793006</v>
      </c>
      <c r="Q614" s="850">
        <v>2939</v>
      </c>
    </row>
    <row r="615" spans="1:17" ht="14.4" customHeight="1" x14ac:dyDescent="0.3">
      <c r="A615" s="831" t="s">
        <v>577</v>
      </c>
      <c r="B615" s="832" t="s">
        <v>4117</v>
      </c>
      <c r="C615" s="832" t="s">
        <v>4118</v>
      </c>
      <c r="D615" s="832" t="s">
        <v>5167</v>
      </c>
      <c r="E615" s="832" t="s">
        <v>5168</v>
      </c>
      <c r="F615" s="849">
        <v>7</v>
      </c>
      <c r="G615" s="849">
        <v>27580</v>
      </c>
      <c r="H615" s="849">
        <v>2.332149501099273</v>
      </c>
      <c r="I615" s="849">
        <v>3940</v>
      </c>
      <c r="J615" s="849">
        <v>3</v>
      </c>
      <c r="K615" s="849">
        <v>11826</v>
      </c>
      <c r="L615" s="849">
        <v>1</v>
      </c>
      <c r="M615" s="849">
        <v>3942</v>
      </c>
      <c r="N615" s="849">
        <v>2</v>
      </c>
      <c r="O615" s="849">
        <v>7896</v>
      </c>
      <c r="P615" s="837">
        <v>0.6676813800101471</v>
      </c>
      <c r="Q615" s="850">
        <v>3948</v>
      </c>
    </row>
    <row r="616" spans="1:17" ht="14.4" customHeight="1" x14ac:dyDescent="0.3">
      <c r="A616" s="831" t="s">
        <v>577</v>
      </c>
      <c r="B616" s="832" t="s">
        <v>4117</v>
      </c>
      <c r="C616" s="832" t="s">
        <v>4118</v>
      </c>
      <c r="D616" s="832" t="s">
        <v>5169</v>
      </c>
      <c r="E616" s="832" t="s">
        <v>5170</v>
      </c>
      <c r="F616" s="849">
        <v>6</v>
      </c>
      <c r="G616" s="849">
        <v>6006</v>
      </c>
      <c r="H616" s="849">
        <v>0.54491017964071853</v>
      </c>
      <c r="I616" s="849">
        <v>1001</v>
      </c>
      <c r="J616" s="849">
        <v>11</v>
      </c>
      <c r="K616" s="849">
        <v>11022</v>
      </c>
      <c r="L616" s="849">
        <v>1</v>
      </c>
      <c r="M616" s="849">
        <v>1002</v>
      </c>
      <c r="N616" s="849">
        <v>10</v>
      </c>
      <c r="O616" s="849">
        <v>10050</v>
      </c>
      <c r="P616" s="837">
        <v>0.9118127381600436</v>
      </c>
      <c r="Q616" s="850">
        <v>1005</v>
      </c>
    </row>
    <row r="617" spans="1:17" ht="14.4" customHeight="1" x14ac:dyDescent="0.3">
      <c r="A617" s="831" t="s">
        <v>577</v>
      </c>
      <c r="B617" s="832" t="s">
        <v>4117</v>
      </c>
      <c r="C617" s="832" t="s">
        <v>4118</v>
      </c>
      <c r="D617" s="832" t="s">
        <v>4214</v>
      </c>
      <c r="E617" s="832" t="s">
        <v>4215</v>
      </c>
      <c r="F617" s="849">
        <v>2</v>
      </c>
      <c r="G617" s="849">
        <v>240</v>
      </c>
      <c r="H617" s="849"/>
      <c r="I617" s="849">
        <v>120</v>
      </c>
      <c r="J617" s="849"/>
      <c r="K617" s="849"/>
      <c r="L617" s="849"/>
      <c r="M617" s="849"/>
      <c r="N617" s="849">
        <v>3</v>
      </c>
      <c r="O617" s="849">
        <v>363</v>
      </c>
      <c r="P617" s="837"/>
      <c r="Q617" s="850">
        <v>121</v>
      </c>
    </row>
    <row r="618" spans="1:17" ht="14.4" customHeight="1" x14ac:dyDescent="0.3">
      <c r="A618" s="831" t="s">
        <v>577</v>
      </c>
      <c r="B618" s="832" t="s">
        <v>4117</v>
      </c>
      <c r="C618" s="832" t="s">
        <v>4118</v>
      </c>
      <c r="D618" s="832" t="s">
        <v>5171</v>
      </c>
      <c r="E618" s="832" t="s">
        <v>5172</v>
      </c>
      <c r="F618" s="849">
        <v>12</v>
      </c>
      <c r="G618" s="849">
        <v>72828</v>
      </c>
      <c r="H618" s="849">
        <v>1.4990120204182447</v>
      </c>
      <c r="I618" s="849">
        <v>6069</v>
      </c>
      <c r="J618" s="849">
        <v>8</v>
      </c>
      <c r="K618" s="849">
        <v>48584</v>
      </c>
      <c r="L618" s="849">
        <v>1</v>
      </c>
      <c r="M618" s="849">
        <v>6073</v>
      </c>
      <c r="N618" s="849">
        <v>11</v>
      </c>
      <c r="O618" s="849">
        <v>66902</v>
      </c>
      <c r="P618" s="837">
        <v>1.3770377078873703</v>
      </c>
      <c r="Q618" s="850">
        <v>6082</v>
      </c>
    </row>
    <row r="619" spans="1:17" ht="14.4" customHeight="1" x14ac:dyDescent="0.3">
      <c r="A619" s="831" t="s">
        <v>577</v>
      </c>
      <c r="B619" s="832" t="s">
        <v>4117</v>
      </c>
      <c r="C619" s="832" t="s">
        <v>4118</v>
      </c>
      <c r="D619" s="832" t="s">
        <v>4276</v>
      </c>
      <c r="E619" s="832" t="s">
        <v>4277</v>
      </c>
      <c r="F619" s="849">
        <v>1</v>
      </c>
      <c r="G619" s="849">
        <v>8306</v>
      </c>
      <c r="H619" s="849">
        <v>0.99927815206929738</v>
      </c>
      <c r="I619" s="849">
        <v>8306</v>
      </c>
      <c r="J619" s="849">
        <v>1</v>
      </c>
      <c r="K619" s="849">
        <v>8312</v>
      </c>
      <c r="L619" s="849">
        <v>1</v>
      </c>
      <c r="M619" s="849">
        <v>8312</v>
      </c>
      <c r="N619" s="849">
        <v>4</v>
      </c>
      <c r="O619" s="849">
        <v>33316</v>
      </c>
      <c r="P619" s="837">
        <v>4.0081809432146294</v>
      </c>
      <c r="Q619" s="850">
        <v>8329</v>
      </c>
    </row>
    <row r="620" spans="1:17" ht="14.4" customHeight="1" x14ac:dyDescent="0.3">
      <c r="A620" s="831" t="s">
        <v>577</v>
      </c>
      <c r="B620" s="832" t="s">
        <v>4117</v>
      </c>
      <c r="C620" s="832" t="s">
        <v>4118</v>
      </c>
      <c r="D620" s="832" t="s">
        <v>5173</v>
      </c>
      <c r="E620" s="832" t="s">
        <v>5174</v>
      </c>
      <c r="F620" s="849">
        <v>5</v>
      </c>
      <c r="G620" s="849">
        <v>0</v>
      </c>
      <c r="H620" s="849"/>
      <c r="I620" s="849">
        <v>0</v>
      </c>
      <c r="J620" s="849">
        <v>5</v>
      </c>
      <c r="K620" s="849">
        <v>0</v>
      </c>
      <c r="L620" s="849"/>
      <c r="M620" s="849">
        <v>0</v>
      </c>
      <c r="N620" s="849">
        <v>3</v>
      </c>
      <c r="O620" s="849">
        <v>0</v>
      </c>
      <c r="P620" s="837"/>
      <c r="Q620" s="850">
        <v>0</v>
      </c>
    </row>
    <row r="621" spans="1:17" ht="14.4" customHeight="1" x14ac:dyDescent="0.3">
      <c r="A621" s="831" t="s">
        <v>577</v>
      </c>
      <c r="B621" s="832" t="s">
        <v>4117</v>
      </c>
      <c r="C621" s="832" t="s">
        <v>4118</v>
      </c>
      <c r="D621" s="832" t="s">
        <v>4222</v>
      </c>
      <c r="E621" s="832" t="s">
        <v>4223</v>
      </c>
      <c r="F621" s="849">
        <v>3</v>
      </c>
      <c r="G621" s="849">
        <v>2673</v>
      </c>
      <c r="H621" s="849">
        <v>0.59932735426008965</v>
      </c>
      <c r="I621" s="849">
        <v>891</v>
      </c>
      <c r="J621" s="849">
        <v>5</v>
      </c>
      <c r="K621" s="849">
        <v>4460</v>
      </c>
      <c r="L621" s="849">
        <v>1</v>
      </c>
      <c r="M621" s="849">
        <v>892</v>
      </c>
      <c r="N621" s="849">
        <v>4</v>
      </c>
      <c r="O621" s="849">
        <v>3576</v>
      </c>
      <c r="P621" s="837">
        <v>0.80179372197309418</v>
      </c>
      <c r="Q621" s="850">
        <v>894</v>
      </c>
    </row>
    <row r="622" spans="1:17" ht="14.4" customHeight="1" x14ac:dyDescent="0.3">
      <c r="A622" s="831" t="s">
        <v>577</v>
      </c>
      <c r="B622" s="832" t="s">
        <v>4117</v>
      </c>
      <c r="C622" s="832" t="s">
        <v>4118</v>
      </c>
      <c r="D622" s="832" t="s">
        <v>5175</v>
      </c>
      <c r="E622" s="832" t="s">
        <v>5176</v>
      </c>
      <c r="F622" s="849">
        <v>1</v>
      </c>
      <c r="G622" s="849">
        <v>710</v>
      </c>
      <c r="H622" s="849">
        <v>8.3509762408844973E-2</v>
      </c>
      <c r="I622" s="849">
        <v>710</v>
      </c>
      <c r="J622" s="849">
        <v>6</v>
      </c>
      <c r="K622" s="849">
        <v>8502</v>
      </c>
      <c r="L622" s="849">
        <v>1</v>
      </c>
      <c r="M622" s="849">
        <v>1417</v>
      </c>
      <c r="N622" s="849">
        <v>2</v>
      </c>
      <c r="O622" s="849">
        <v>2836</v>
      </c>
      <c r="P622" s="837">
        <v>0.33356857210068219</v>
      </c>
      <c r="Q622" s="850">
        <v>1418</v>
      </c>
    </row>
    <row r="623" spans="1:17" ht="14.4" customHeight="1" x14ac:dyDescent="0.3">
      <c r="A623" s="831" t="s">
        <v>577</v>
      </c>
      <c r="B623" s="832" t="s">
        <v>4117</v>
      </c>
      <c r="C623" s="832" t="s">
        <v>4118</v>
      </c>
      <c r="D623" s="832" t="s">
        <v>5177</v>
      </c>
      <c r="E623" s="832" t="s">
        <v>5178</v>
      </c>
      <c r="F623" s="849"/>
      <c r="G623" s="849"/>
      <c r="H623" s="849"/>
      <c r="I623" s="849"/>
      <c r="J623" s="849">
        <v>1</v>
      </c>
      <c r="K623" s="849">
        <v>2290</v>
      </c>
      <c r="L623" s="849">
        <v>1</v>
      </c>
      <c r="M623" s="849">
        <v>2290</v>
      </c>
      <c r="N623" s="849">
        <v>4</v>
      </c>
      <c r="O623" s="849">
        <v>9172</v>
      </c>
      <c r="P623" s="837">
        <v>4.0052401746724895</v>
      </c>
      <c r="Q623" s="850">
        <v>2293</v>
      </c>
    </row>
    <row r="624" spans="1:17" ht="14.4" customHeight="1" x14ac:dyDescent="0.3">
      <c r="A624" s="831" t="s">
        <v>577</v>
      </c>
      <c r="B624" s="832" t="s">
        <v>4117</v>
      </c>
      <c r="C624" s="832" t="s">
        <v>4118</v>
      </c>
      <c r="D624" s="832" t="s">
        <v>4226</v>
      </c>
      <c r="E624" s="832" t="s">
        <v>4227</v>
      </c>
      <c r="F624" s="849">
        <v>6</v>
      </c>
      <c r="G624" s="849">
        <v>2394</v>
      </c>
      <c r="H624" s="849">
        <v>0.99750000000000005</v>
      </c>
      <c r="I624" s="849">
        <v>399</v>
      </c>
      <c r="J624" s="849">
        <v>6</v>
      </c>
      <c r="K624" s="849">
        <v>2400</v>
      </c>
      <c r="L624" s="849">
        <v>1</v>
      </c>
      <c r="M624" s="849">
        <v>400</v>
      </c>
      <c r="N624" s="849">
        <v>4</v>
      </c>
      <c r="O624" s="849">
        <v>2000</v>
      </c>
      <c r="P624" s="837">
        <v>0.83333333333333337</v>
      </c>
      <c r="Q624" s="850">
        <v>500</v>
      </c>
    </row>
    <row r="625" spans="1:17" ht="14.4" customHeight="1" x14ac:dyDescent="0.3">
      <c r="A625" s="831" t="s">
        <v>577</v>
      </c>
      <c r="B625" s="832" t="s">
        <v>4117</v>
      </c>
      <c r="C625" s="832" t="s">
        <v>4118</v>
      </c>
      <c r="D625" s="832" t="s">
        <v>5179</v>
      </c>
      <c r="E625" s="832" t="s">
        <v>5180</v>
      </c>
      <c r="F625" s="849">
        <v>55</v>
      </c>
      <c r="G625" s="849">
        <v>18205</v>
      </c>
      <c r="H625" s="849">
        <v>0.96491228070175439</v>
      </c>
      <c r="I625" s="849">
        <v>331</v>
      </c>
      <c r="J625" s="849">
        <v>57</v>
      </c>
      <c r="K625" s="849">
        <v>18867</v>
      </c>
      <c r="L625" s="849">
        <v>1</v>
      </c>
      <c r="M625" s="849">
        <v>331</v>
      </c>
      <c r="N625" s="849">
        <v>28</v>
      </c>
      <c r="O625" s="849">
        <v>9296</v>
      </c>
      <c r="P625" s="837">
        <v>0.49271214289500187</v>
      </c>
      <c r="Q625" s="850">
        <v>332</v>
      </c>
    </row>
    <row r="626" spans="1:17" ht="14.4" customHeight="1" x14ac:dyDescent="0.3">
      <c r="A626" s="831" t="s">
        <v>577</v>
      </c>
      <c r="B626" s="832" t="s">
        <v>4117</v>
      </c>
      <c r="C626" s="832" t="s">
        <v>4118</v>
      </c>
      <c r="D626" s="832" t="s">
        <v>4228</v>
      </c>
      <c r="E626" s="832" t="s">
        <v>4229</v>
      </c>
      <c r="F626" s="849">
        <v>1</v>
      </c>
      <c r="G626" s="849">
        <v>1033</v>
      </c>
      <c r="H626" s="849">
        <v>0.99903288201160545</v>
      </c>
      <c r="I626" s="849">
        <v>1033</v>
      </c>
      <c r="J626" s="849">
        <v>1</v>
      </c>
      <c r="K626" s="849">
        <v>1034</v>
      </c>
      <c r="L626" s="849">
        <v>1</v>
      </c>
      <c r="M626" s="849">
        <v>1034</v>
      </c>
      <c r="N626" s="849">
        <v>4</v>
      </c>
      <c r="O626" s="849">
        <v>4148</v>
      </c>
      <c r="P626" s="837">
        <v>4.0116054158607346</v>
      </c>
      <c r="Q626" s="850">
        <v>1037</v>
      </c>
    </row>
    <row r="627" spans="1:17" ht="14.4" customHeight="1" x14ac:dyDescent="0.3">
      <c r="A627" s="831" t="s">
        <v>577</v>
      </c>
      <c r="B627" s="832" t="s">
        <v>4117</v>
      </c>
      <c r="C627" s="832" t="s">
        <v>4118</v>
      </c>
      <c r="D627" s="832" t="s">
        <v>4230</v>
      </c>
      <c r="E627" s="832" t="s">
        <v>4231</v>
      </c>
      <c r="F627" s="849"/>
      <c r="G627" s="849"/>
      <c r="H627" s="849"/>
      <c r="I627" s="849"/>
      <c r="J627" s="849">
        <v>2</v>
      </c>
      <c r="K627" s="849">
        <v>240</v>
      </c>
      <c r="L627" s="849">
        <v>1</v>
      </c>
      <c r="M627" s="849">
        <v>120</v>
      </c>
      <c r="N627" s="849"/>
      <c r="O627" s="849"/>
      <c r="P627" s="837"/>
      <c r="Q627" s="850"/>
    </row>
    <row r="628" spans="1:17" ht="14.4" customHeight="1" x14ac:dyDescent="0.3">
      <c r="A628" s="831" t="s">
        <v>577</v>
      </c>
      <c r="B628" s="832" t="s">
        <v>4117</v>
      </c>
      <c r="C628" s="832" t="s">
        <v>4118</v>
      </c>
      <c r="D628" s="832" t="s">
        <v>5181</v>
      </c>
      <c r="E628" s="832" t="s">
        <v>5182</v>
      </c>
      <c r="F628" s="849">
        <v>1</v>
      </c>
      <c r="G628" s="849">
        <v>840</v>
      </c>
      <c r="H628" s="849">
        <v>1</v>
      </c>
      <c r="I628" s="849">
        <v>840</v>
      </c>
      <c r="J628" s="849">
        <v>1</v>
      </c>
      <c r="K628" s="849">
        <v>840</v>
      </c>
      <c r="L628" s="849">
        <v>1</v>
      </c>
      <c r="M628" s="849">
        <v>840</v>
      </c>
      <c r="N628" s="849"/>
      <c r="O628" s="849"/>
      <c r="P628" s="837"/>
      <c r="Q628" s="850"/>
    </row>
    <row r="629" spans="1:17" ht="14.4" customHeight="1" x14ac:dyDescent="0.3">
      <c r="A629" s="831" t="s">
        <v>577</v>
      </c>
      <c r="B629" s="832" t="s">
        <v>4117</v>
      </c>
      <c r="C629" s="832" t="s">
        <v>4118</v>
      </c>
      <c r="D629" s="832" t="s">
        <v>5183</v>
      </c>
      <c r="E629" s="832" t="s">
        <v>5184</v>
      </c>
      <c r="F629" s="849"/>
      <c r="G629" s="849"/>
      <c r="H629" s="849"/>
      <c r="I629" s="849"/>
      <c r="J629" s="849">
        <v>2</v>
      </c>
      <c r="K629" s="849">
        <v>3484</v>
      </c>
      <c r="L629" s="849">
        <v>1</v>
      </c>
      <c r="M629" s="849">
        <v>1742</v>
      </c>
      <c r="N629" s="849"/>
      <c r="O629" s="849"/>
      <c r="P629" s="837"/>
      <c r="Q629" s="850"/>
    </row>
    <row r="630" spans="1:17" ht="14.4" customHeight="1" x14ac:dyDescent="0.3">
      <c r="A630" s="831" t="s">
        <v>577</v>
      </c>
      <c r="B630" s="832" t="s">
        <v>4117</v>
      </c>
      <c r="C630" s="832" t="s">
        <v>4118</v>
      </c>
      <c r="D630" s="832" t="s">
        <v>5185</v>
      </c>
      <c r="E630" s="832" t="s">
        <v>5186</v>
      </c>
      <c r="F630" s="849"/>
      <c r="G630" s="849"/>
      <c r="H630" s="849"/>
      <c r="I630" s="849"/>
      <c r="J630" s="849">
        <v>2</v>
      </c>
      <c r="K630" s="849">
        <v>3094</v>
      </c>
      <c r="L630" s="849">
        <v>1</v>
      </c>
      <c r="M630" s="849">
        <v>1547</v>
      </c>
      <c r="N630" s="849">
        <v>2</v>
      </c>
      <c r="O630" s="849">
        <v>3098</v>
      </c>
      <c r="P630" s="837">
        <v>1.0012928248222366</v>
      </c>
      <c r="Q630" s="850">
        <v>1549</v>
      </c>
    </row>
    <row r="631" spans="1:17" ht="14.4" customHeight="1" x14ac:dyDescent="0.3">
      <c r="A631" s="831" t="s">
        <v>577</v>
      </c>
      <c r="B631" s="832" t="s">
        <v>4117</v>
      </c>
      <c r="C631" s="832" t="s">
        <v>4118</v>
      </c>
      <c r="D631" s="832" t="s">
        <v>5187</v>
      </c>
      <c r="E631" s="832" t="s">
        <v>5188</v>
      </c>
      <c r="F631" s="849">
        <v>1</v>
      </c>
      <c r="G631" s="849">
        <v>2061</v>
      </c>
      <c r="H631" s="849">
        <v>0.99903053805138153</v>
      </c>
      <c r="I631" s="849">
        <v>2061</v>
      </c>
      <c r="J631" s="849">
        <v>1</v>
      </c>
      <c r="K631" s="849">
        <v>2063</v>
      </c>
      <c r="L631" s="849">
        <v>1</v>
      </c>
      <c r="M631" s="849">
        <v>2063</v>
      </c>
      <c r="N631" s="849"/>
      <c r="O631" s="849"/>
      <c r="P631" s="837"/>
      <c r="Q631" s="850"/>
    </row>
    <row r="632" spans="1:17" ht="14.4" customHeight="1" x14ac:dyDescent="0.3">
      <c r="A632" s="831" t="s">
        <v>577</v>
      </c>
      <c r="B632" s="832" t="s">
        <v>4117</v>
      </c>
      <c r="C632" s="832" t="s">
        <v>4118</v>
      </c>
      <c r="D632" s="832" t="s">
        <v>5189</v>
      </c>
      <c r="E632" s="832" t="s">
        <v>5190</v>
      </c>
      <c r="F632" s="849">
        <v>2</v>
      </c>
      <c r="G632" s="849">
        <v>8154</v>
      </c>
      <c r="H632" s="849">
        <v>0.99950968374601623</v>
      </c>
      <c r="I632" s="849">
        <v>4077</v>
      </c>
      <c r="J632" s="849">
        <v>2</v>
      </c>
      <c r="K632" s="849">
        <v>8158</v>
      </c>
      <c r="L632" s="849">
        <v>1</v>
      </c>
      <c r="M632" s="849">
        <v>4079</v>
      </c>
      <c r="N632" s="849">
        <v>3</v>
      </c>
      <c r="O632" s="849">
        <v>12255</v>
      </c>
      <c r="P632" s="837">
        <v>1.5022064231429273</v>
      </c>
      <c r="Q632" s="850">
        <v>4085</v>
      </c>
    </row>
    <row r="633" spans="1:17" ht="14.4" customHeight="1" x14ac:dyDescent="0.3">
      <c r="A633" s="831" t="s">
        <v>577</v>
      </c>
      <c r="B633" s="832" t="s">
        <v>4117</v>
      </c>
      <c r="C633" s="832" t="s">
        <v>4118</v>
      </c>
      <c r="D633" s="832" t="s">
        <v>5191</v>
      </c>
      <c r="E633" s="832" t="s">
        <v>5192</v>
      </c>
      <c r="F633" s="849">
        <v>38</v>
      </c>
      <c r="G633" s="849">
        <v>52440</v>
      </c>
      <c r="H633" s="849">
        <v>0.92615813920630152</v>
      </c>
      <c r="I633" s="849">
        <v>1380</v>
      </c>
      <c r="J633" s="849">
        <v>41</v>
      </c>
      <c r="K633" s="849">
        <v>56621</v>
      </c>
      <c r="L633" s="849">
        <v>1</v>
      </c>
      <c r="M633" s="849">
        <v>1381</v>
      </c>
      <c r="N633" s="849">
        <v>31</v>
      </c>
      <c r="O633" s="849">
        <v>42904</v>
      </c>
      <c r="P633" s="837">
        <v>0.75774006110806946</v>
      </c>
      <c r="Q633" s="850">
        <v>1384</v>
      </c>
    </row>
    <row r="634" spans="1:17" ht="14.4" customHeight="1" x14ac:dyDescent="0.3">
      <c r="A634" s="831" t="s">
        <v>577</v>
      </c>
      <c r="B634" s="832" t="s">
        <v>4117</v>
      </c>
      <c r="C634" s="832" t="s">
        <v>4118</v>
      </c>
      <c r="D634" s="832" t="s">
        <v>5193</v>
      </c>
      <c r="E634" s="832" t="s">
        <v>5194</v>
      </c>
      <c r="F634" s="849">
        <v>10</v>
      </c>
      <c r="G634" s="849">
        <v>14920</v>
      </c>
      <c r="H634" s="849">
        <v>1.2491627595445411</v>
      </c>
      <c r="I634" s="849">
        <v>1492</v>
      </c>
      <c r="J634" s="849">
        <v>8</v>
      </c>
      <c r="K634" s="849">
        <v>11944</v>
      </c>
      <c r="L634" s="849">
        <v>1</v>
      </c>
      <c r="M634" s="849">
        <v>1493</v>
      </c>
      <c r="N634" s="849">
        <v>8</v>
      </c>
      <c r="O634" s="849">
        <v>11968</v>
      </c>
      <c r="P634" s="837">
        <v>1.0020093770931011</v>
      </c>
      <c r="Q634" s="850">
        <v>1496</v>
      </c>
    </row>
    <row r="635" spans="1:17" ht="14.4" customHeight="1" x14ac:dyDescent="0.3">
      <c r="A635" s="831" t="s">
        <v>577</v>
      </c>
      <c r="B635" s="832" t="s">
        <v>4117</v>
      </c>
      <c r="C635" s="832" t="s">
        <v>4118</v>
      </c>
      <c r="D635" s="832" t="s">
        <v>4232</v>
      </c>
      <c r="E635" s="832" t="s">
        <v>4233</v>
      </c>
      <c r="F635" s="849">
        <v>2</v>
      </c>
      <c r="G635" s="849">
        <v>2218</v>
      </c>
      <c r="H635" s="849">
        <v>0.49909990999099912</v>
      </c>
      <c r="I635" s="849">
        <v>1109</v>
      </c>
      <c r="J635" s="849">
        <v>4</v>
      </c>
      <c r="K635" s="849">
        <v>4444</v>
      </c>
      <c r="L635" s="849">
        <v>1</v>
      </c>
      <c r="M635" s="849">
        <v>1111</v>
      </c>
      <c r="N635" s="849"/>
      <c r="O635" s="849"/>
      <c r="P635" s="837"/>
      <c r="Q635" s="850"/>
    </row>
    <row r="636" spans="1:17" ht="14.4" customHeight="1" x14ac:dyDescent="0.3">
      <c r="A636" s="831" t="s">
        <v>577</v>
      </c>
      <c r="B636" s="832" t="s">
        <v>4117</v>
      </c>
      <c r="C636" s="832" t="s">
        <v>4118</v>
      </c>
      <c r="D636" s="832" t="s">
        <v>5195</v>
      </c>
      <c r="E636" s="832" t="s">
        <v>5196</v>
      </c>
      <c r="F636" s="849">
        <v>3</v>
      </c>
      <c r="G636" s="849">
        <v>3714</v>
      </c>
      <c r="H636" s="849">
        <v>0.49959644874899112</v>
      </c>
      <c r="I636" s="849">
        <v>1238</v>
      </c>
      <c r="J636" s="849">
        <v>6</v>
      </c>
      <c r="K636" s="849">
        <v>7434</v>
      </c>
      <c r="L636" s="849">
        <v>1</v>
      </c>
      <c r="M636" s="849">
        <v>1239</v>
      </c>
      <c r="N636" s="849">
        <v>6</v>
      </c>
      <c r="O636" s="849">
        <v>7446</v>
      </c>
      <c r="P636" s="837">
        <v>1.0016142050040355</v>
      </c>
      <c r="Q636" s="850">
        <v>1241</v>
      </c>
    </row>
    <row r="637" spans="1:17" ht="14.4" customHeight="1" x14ac:dyDescent="0.3">
      <c r="A637" s="831" t="s">
        <v>577</v>
      </c>
      <c r="B637" s="832" t="s">
        <v>4117</v>
      </c>
      <c r="C637" s="832" t="s">
        <v>4118</v>
      </c>
      <c r="D637" s="832" t="s">
        <v>4234</v>
      </c>
      <c r="E637" s="832" t="s">
        <v>4235</v>
      </c>
      <c r="F637" s="849">
        <v>2</v>
      </c>
      <c r="G637" s="849">
        <v>2738</v>
      </c>
      <c r="H637" s="849">
        <v>1.9985401459854015</v>
      </c>
      <c r="I637" s="849">
        <v>1369</v>
      </c>
      <c r="J637" s="849">
        <v>1</v>
      </c>
      <c r="K637" s="849">
        <v>1370</v>
      </c>
      <c r="L637" s="849">
        <v>1</v>
      </c>
      <c r="M637" s="849">
        <v>1370</v>
      </c>
      <c r="N637" s="849"/>
      <c r="O637" s="849"/>
      <c r="P637" s="837"/>
      <c r="Q637" s="850"/>
    </row>
    <row r="638" spans="1:17" ht="14.4" customHeight="1" x14ac:dyDescent="0.3">
      <c r="A638" s="831" t="s">
        <v>577</v>
      </c>
      <c r="B638" s="832" t="s">
        <v>4117</v>
      </c>
      <c r="C638" s="832" t="s">
        <v>4118</v>
      </c>
      <c r="D638" s="832" t="s">
        <v>5197</v>
      </c>
      <c r="E638" s="832" t="s">
        <v>5198</v>
      </c>
      <c r="F638" s="849"/>
      <c r="G638" s="849"/>
      <c r="H638" s="849"/>
      <c r="I638" s="849"/>
      <c r="J638" s="849">
        <v>1</v>
      </c>
      <c r="K638" s="849">
        <v>2621</v>
      </c>
      <c r="L638" s="849">
        <v>1</v>
      </c>
      <c r="M638" s="849">
        <v>2621</v>
      </c>
      <c r="N638" s="849"/>
      <c r="O638" s="849"/>
      <c r="P638" s="837"/>
      <c r="Q638" s="850"/>
    </row>
    <row r="639" spans="1:17" ht="14.4" customHeight="1" x14ac:dyDescent="0.3">
      <c r="A639" s="831" t="s">
        <v>577</v>
      </c>
      <c r="B639" s="832" t="s">
        <v>4117</v>
      </c>
      <c r="C639" s="832" t="s">
        <v>4118</v>
      </c>
      <c r="D639" s="832" t="s">
        <v>5199</v>
      </c>
      <c r="E639" s="832" t="s">
        <v>5200</v>
      </c>
      <c r="F639" s="849"/>
      <c r="G639" s="849"/>
      <c r="H639" s="849"/>
      <c r="I639" s="849"/>
      <c r="J639" s="849">
        <v>3</v>
      </c>
      <c r="K639" s="849">
        <v>4731</v>
      </c>
      <c r="L639" s="849">
        <v>1</v>
      </c>
      <c r="M639" s="849">
        <v>1577</v>
      </c>
      <c r="N639" s="849">
        <v>1</v>
      </c>
      <c r="O639" s="849">
        <v>1578</v>
      </c>
      <c r="P639" s="837">
        <v>0.33354470513633483</v>
      </c>
      <c r="Q639" s="850">
        <v>1578</v>
      </c>
    </row>
    <row r="640" spans="1:17" ht="14.4" customHeight="1" x14ac:dyDescent="0.3">
      <c r="A640" s="831" t="s">
        <v>577</v>
      </c>
      <c r="B640" s="832" t="s">
        <v>4117</v>
      </c>
      <c r="C640" s="832" t="s">
        <v>4118</v>
      </c>
      <c r="D640" s="832" t="s">
        <v>5201</v>
      </c>
      <c r="E640" s="832" t="s">
        <v>5202</v>
      </c>
      <c r="F640" s="849">
        <v>13</v>
      </c>
      <c r="G640" s="849">
        <v>67488</v>
      </c>
      <c r="H640" s="849">
        <v>1.2948580199539523</v>
      </c>
      <c r="I640" s="849">
        <v>5191.3846153846152</v>
      </c>
      <c r="J640" s="849">
        <v>10</v>
      </c>
      <c r="K640" s="849">
        <v>52120</v>
      </c>
      <c r="L640" s="849">
        <v>1</v>
      </c>
      <c r="M640" s="849">
        <v>5212</v>
      </c>
      <c r="N640" s="849">
        <v>15</v>
      </c>
      <c r="O640" s="849">
        <v>78315</v>
      </c>
      <c r="P640" s="837">
        <v>1.502590176515733</v>
      </c>
      <c r="Q640" s="850">
        <v>5221</v>
      </c>
    </row>
    <row r="641" spans="1:17" ht="14.4" customHeight="1" x14ac:dyDescent="0.3">
      <c r="A641" s="831" t="s">
        <v>577</v>
      </c>
      <c r="B641" s="832" t="s">
        <v>4117</v>
      </c>
      <c r="C641" s="832" t="s">
        <v>4118</v>
      </c>
      <c r="D641" s="832" t="s">
        <v>5203</v>
      </c>
      <c r="E641" s="832" t="s">
        <v>5204</v>
      </c>
      <c r="F641" s="849">
        <v>3</v>
      </c>
      <c r="G641" s="849">
        <v>8553</v>
      </c>
      <c r="H641" s="849"/>
      <c r="I641" s="849">
        <v>2851</v>
      </c>
      <c r="J641" s="849"/>
      <c r="K641" s="849"/>
      <c r="L641" s="849"/>
      <c r="M641" s="849"/>
      <c r="N641" s="849"/>
      <c r="O641" s="849"/>
      <c r="P641" s="837"/>
      <c r="Q641" s="850"/>
    </row>
    <row r="642" spans="1:17" ht="14.4" customHeight="1" x14ac:dyDescent="0.3">
      <c r="A642" s="831" t="s">
        <v>577</v>
      </c>
      <c r="B642" s="832" t="s">
        <v>4117</v>
      </c>
      <c r="C642" s="832" t="s">
        <v>4118</v>
      </c>
      <c r="D642" s="832" t="s">
        <v>5205</v>
      </c>
      <c r="E642" s="832" t="s">
        <v>5206</v>
      </c>
      <c r="F642" s="849">
        <v>3</v>
      </c>
      <c r="G642" s="849">
        <v>7161</v>
      </c>
      <c r="H642" s="849"/>
      <c r="I642" s="849">
        <v>2387</v>
      </c>
      <c r="J642" s="849"/>
      <c r="K642" s="849"/>
      <c r="L642" s="849"/>
      <c r="M642" s="849"/>
      <c r="N642" s="849">
        <v>4</v>
      </c>
      <c r="O642" s="849">
        <v>9572</v>
      </c>
      <c r="P642" s="837"/>
      <c r="Q642" s="850">
        <v>2393</v>
      </c>
    </row>
    <row r="643" spans="1:17" ht="14.4" customHeight="1" x14ac:dyDescent="0.3">
      <c r="A643" s="831" t="s">
        <v>577</v>
      </c>
      <c r="B643" s="832" t="s">
        <v>4117</v>
      </c>
      <c r="C643" s="832" t="s">
        <v>4118</v>
      </c>
      <c r="D643" s="832" t="s">
        <v>4236</v>
      </c>
      <c r="E643" s="832" t="s">
        <v>4237</v>
      </c>
      <c r="F643" s="849"/>
      <c r="G643" s="849"/>
      <c r="H643" s="849"/>
      <c r="I643" s="849"/>
      <c r="J643" s="849">
        <v>1</v>
      </c>
      <c r="K643" s="849">
        <v>843</v>
      </c>
      <c r="L643" s="849">
        <v>1</v>
      </c>
      <c r="M643" s="849">
        <v>843</v>
      </c>
      <c r="N643" s="849"/>
      <c r="O643" s="849"/>
      <c r="P643" s="837"/>
      <c r="Q643" s="850"/>
    </row>
    <row r="644" spans="1:17" ht="14.4" customHeight="1" x14ac:dyDescent="0.3">
      <c r="A644" s="831" t="s">
        <v>577</v>
      </c>
      <c r="B644" s="832" t="s">
        <v>4117</v>
      </c>
      <c r="C644" s="832" t="s">
        <v>4118</v>
      </c>
      <c r="D644" s="832" t="s">
        <v>5207</v>
      </c>
      <c r="E644" s="832" t="s">
        <v>5208</v>
      </c>
      <c r="F644" s="849">
        <v>1</v>
      </c>
      <c r="G644" s="849">
        <v>2240</v>
      </c>
      <c r="H644" s="849">
        <v>0.49977688531905401</v>
      </c>
      <c r="I644" s="849">
        <v>2240</v>
      </c>
      <c r="J644" s="849">
        <v>2</v>
      </c>
      <c r="K644" s="849">
        <v>4482</v>
      </c>
      <c r="L644" s="849">
        <v>1</v>
      </c>
      <c r="M644" s="849">
        <v>2241</v>
      </c>
      <c r="N644" s="849">
        <v>1</v>
      </c>
      <c r="O644" s="849">
        <v>2244</v>
      </c>
      <c r="P644" s="837">
        <v>0.50066934404283803</v>
      </c>
      <c r="Q644" s="850">
        <v>2244</v>
      </c>
    </row>
    <row r="645" spans="1:17" ht="14.4" customHeight="1" x14ac:dyDescent="0.3">
      <c r="A645" s="831" t="s">
        <v>577</v>
      </c>
      <c r="B645" s="832" t="s">
        <v>4117</v>
      </c>
      <c r="C645" s="832" t="s">
        <v>4118</v>
      </c>
      <c r="D645" s="832" t="s">
        <v>5209</v>
      </c>
      <c r="E645" s="832" t="s">
        <v>5210</v>
      </c>
      <c r="F645" s="849"/>
      <c r="G645" s="849"/>
      <c r="H645" s="849"/>
      <c r="I645" s="849"/>
      <c r="J645" s="849">
        <v>1</v>
      </c>
      <c r="K645" s="849">
        <v>0</v>
      </c>
      <c r="L645" s="849"/>
      <c r="M645" s="849">
        <v>0</v>
      </c>
      <c r="N645" s="849"/>
      <c r="O645" s="849"/>
      <c r="P645" s="837"/>
      <c r="Q645" s="850"/>
    </row>
    <row r="646" spans="1:17" ht="14.4" customHeight="1" x14ac:dyDescent="0.3">
      <c r="A646" s="831" t="s">
        <v>577</v>
      </c>
      <c r="B646" s="832" t="s">
        <v>4117</v>
      </c>
      <c r="C646" s="832" t="s">
        <v>4118</v>
      </c>
      <c r="D646" s="832" t="s">
        <v>5211</v>
      </c>
      <c r="E646" s="832" t="s">
        <v>5212</v>
      </c>
      <c r="F646" s="849">
        <v>2</v>
      </c>
      <c r="G646" s="849">
        <v>240</v>
      </c>
      <c r="H646" s="849"/>
      <c r="I646" s="849">
        <v>120</v>
      </c>
      <c r="J646" s="849"/>
      <c r="K646" s="849"/>
      <c r="L646" s="849"/>
      <c r="M646" s="849"/>
      <c r="N646" s="849"/>
      <c r="O646" s="849"/>
      <c r="P646" s="837"/>
      <c r="Q646" s="850"/>
    </row>
    <row r="647" spans="1:17" ht="14.4" customHeight="1" x14ac:dyDescent="0.3">
      <c r="A647" s="831" t="s">
        <v>577</v>
      </c>
      <c r="B647" s="832" t="s">
        <v>4117</v>
      </c>
      <c r="C647" s="832" t="s">
        <v>4118</v>
      </c>
      <c r="D647" s="832" t="s">
        <v>5213</v>
      </c>
      <c r="E647" s="832" t="s">
        <v>5214</v>
      </c>
      <c r="F647" s="849">
        <v>2</v>
      </c>
      <c r="G647" s="849">
        <v>1112</v>
      </c>
      <c r="H647" s="849">
        <v>0.66666666666666663</v>
      </c>
      <c r="I647" s="849">
        <v>556</v>
      </c>
      <c r="J647" s="849">
        <v>3</v>
      </c>
      <c r="K647" s="849">
        <v>1668</v>
      </c>
      <c r="L647" s="849">
        <v>1</v>
      </c>
      <c r="M647" s="849">
        <v>556</v>
      </c>
      <c r="N647" s="849"/>
      <c r="O647" s="849"/>
      <c r="P647" s="837"/>
      <c r="Q647" s="850"/>
    </row>
    <row r="648" spans="1:17" ht="14.4" customHeight="1" x14ac:dyDescent="0.3">
      <c r="A648" s="831" t="s">
        <v>577</v>
      </c>
      <c r="B648" s="832" t="s">
        <v>4117</v>
      </c>
      <c r="C648" s="832" t="s">
        <v>4118</v>
      </c>
      <c r="D648" s="832" t="s">
        <v>5215</v>
      </c>
      <c r="E648" s="832" t="s">
        <v>5216</v>
      </c>
      <c r="F648" s="849"/>
      <c r="G648" s="849"/>
      <c r="H648" s="849"/>
      <c r="I648" s="849"/>
      <c r="J648" s="849">
        <v>2</v>
      </c>
      <c r="K648" s="849">
        <v>7240</v>
      </c>
      <c r="L648" s="849">
        <v>1</v>
      </c>
      <c r="M648" s="849">
        <v>3620</v>
      </c>
      <c r="N648" s="849"/>
      <c r="O648" s="849"/>
      <c r="P648" s="837"/>
      <c r="Q648" s="850"/>
    </row>
    <row r="649" spans="1:17" ht="14.4" customHeight="1" x14ac:dyDescent="0.3">
      <c r="A649" s="831" t="s">
        <v>577</v>
      </c>
      <c r="B649" s="832" t="s">
        <v>4117</v>
      </c>
      <c r="C649" s="832" t="s">
        <v>4118</v>
      </c>
      <c r="D649" s="832" t="s">
        <v>5217</v>
      </c>
      <c r="E649" s="832" t="s">
        <v>5218</v>
      </c>
      <c r="F649" s="849"/>
      <c r="G649" s="849"/>
      <c r="H649" s="849"/>
      <c r="I649" s="849"/>
      <c r="J649" s="849"/>
      <c r="K649" s="849"/>
      <c r="L649" s="849"/>
      <c r="M649" s="849"/>
      <c r="N649" s="849">
        <v>0</v>
      </c>
      <c r="O649" s="849">
        <v>0</v>
      </c>
      <c r="P649" s="837"/>
      <c r="Q649" s="850"/>
    </row>
    <row r="650" spans="1:17" ht="14.4" customHeight="1" x14ac:dyDescent="0.3">
      <c r="A650" s="831" t="s">
        <v>577</v>
      </c>
      <c r="B650" s="832" t="s">
        <v>4117</v>
      </c>
      <c r="C650" s="832" t="s">
        <v>4118</v>
      </c>
      <c r="D650" s="832" t="s">
        <v>5219</v>
      </c>
      <c r="E650" s="832" t="s">
        <v>5027</v>
      </c>
      <c r="F650" s="849"/>
      <c r="G650" s="849"/>
      <c r="H650" s="849"/>
      <c r="I650" s="849"/>
      <c r="J650" s="849">
        <v>1</v>
      </c>
      <c r="K650" s="849">
        <v>593</v>
      </c>
      <c r="L650" s="849">
        <v>1</v>
      </c>
      <c r="M650" s="849">
        <v>593</v>
      </c>
      <c r="N650" s="849"/>
      <c r="O650" s="849"/>
      <c r="P650" s="837"/>
      <c r="Q650" s="850"/>
    </row>
    <row r="651" spans="1:17" ht="14.4" customHeight="1" x14ac:dyDescent="0.3">
      <c r="A651" s="831" t="s">
        <v>577</v>
      </c>
      <c r="B651" s="832" t="s">
        <v>4117</v>
      </c>
      <c r="C651" s="832" t="s">
        <v>4118</v>
      </c>
      <c r="D651" s="832" t="s">
        <v>5220</v>
      </c>
      <c r="E651" s="832" t="s">
        <v>5221</v>
      </c>
      <c r="F651" s="849">
        <v>1</v>
      </c>
      <c r="G651" s="849">
        <v>2668</v>
      </c>
      <c r="H651" s="849">
        <v>0.99962532783814162</v>
      </c>
      <c r="I651" s="849">
        <v>2668</v>
      </c>
      <c r="J651" s="849">
        <v>1</v>
      </c>
      <c r="K651" s="849">
        <v>2669</v>
      </c>
      <c r="L651" s="849">
        <v>1</v>
      </c>
      <c r="M651" s="849">
        <v>2669</v>
      </c>
      <c r="N651" s="849">
        <v>1</v>
      </c>
      <c r="O651" s="849">
        <v>2673</v>
      </c>
      <c r="P651" s="837">
        <v>1.0014986886474335</v>
      </c>
      <c r="Q651" s="850">
        <v>2673</v>
      </c>
    </row>
    <row r="652" spans="1:17" ht="14.4" customHeight="1" x14ac:dyDescent="0.3">
      <c r="A652" s="831" t="s">
        <v>577</v>
      </c>
      <c r="B652" s="832" t="s">
        <v>4117</v>
      </c>
      <c r="C652" s="832" t="s">
        <v>4118</v>
      </c>
      <c r="D652" s="832" t="s">
        <v>5222</v>
      </c>
      <c r="E652" s="832" t="s">
        <v>5223</v>
      </c>
      <c r="F652" s="849">
        <v>8</v>
      </c>
      <c r="G652" s="849">
        <v>18968</v>
      </c>
      <c r="H652" s="849">
        <v>1.1418939257118776</v>
      </c>
      <c r="I652" s="849">
        <v>2371</v>
      </c>
      <c r="J652" s="849">
        <v>7</v>
      </c>
      <c r="K652" s="849">
        <v>16611</v>
      </c>
      <c r="L652" s="849">
        <v>1</v>
      </c>
      <c r="M652" s="849">
        <v>2373</v>
      </c>
      <c r="N652" s="849">
        <v>5</v>
      </c>
      <c r="O652" s="849">
        <v>11895</v>
      </c>
      <c r="P652" s="837">
        <v>0.71609174643308648</v>
      </c>
      <c r="Q652" s="850">
        <v>2379</v>
      </c>
    </row>
    <row r="653" spans="1:17" ht="14.4" customHeight="1" x14ac:dyDescent="0.3">
      <c r="A653" s="831" t="s">
        <v>577</v>
      </c>
      <c r="B653" s="832" t="s">
        <v>4117</v>
      </c>
      <c r="C653" s="832" t="s">
        <v>4118</v>
      </c>
      <c r="D653" s="832" t="s">
        <v>5224</v>
      </c>
      <c r="E653" s="832" t="s">
        <v>5225</v>
      </c>
      <c r="F653" s="849">
        <v>2</v>
      </c>
      <c r="G653" s="849">
        <v>2598</v>
      </c>
      <c r="H653" s="849">
        <v>1.9984615384615385</v>
      </c>
      <c r="I653" s="849">
        <v>1299</v>
      </c>
      <c r="J653" s="849">
        <v>1</v>
      </c>
      <c r="K653" s="849">
        <v>1300</v>
      </c>
      <c r="L653" s="849">
        <v>1</v>
      </c>
      <c r="M653" s="849">
        <v>1300</v>
      </c>
      <c r="N653" s="849"/>
      <c r="O653" s="849"/>
      <c r="P653" s="837"/>
      <c r="Q653" s="850"/>
    </row>
    <row r="654" spans="1:17" ht="14.4" customHeight="1" x14ac:dyDescent="0.3">
      <c r="A654" s="831" t="s">
        <v>577</v>
      </c>
      <c r="B654" s="832" t="s">
        <v>4117</v>
      </c>
      <c r="C654" s="832" t="s">
        <v>4118</v>
      </c>
      <c r="D654" s="832" t="s">
        <v>5226</v>
      </c>
      <c r="E654" s="832" t="s">
        <v>5227</v>
      </c>
      <c r="F654" s="849">
        <v>1</v>
      </c>
      <c r="G654" s="849">
        <v>1966</v>
      </c>
      <c r="H654" s="849">
        <v>0.49974580579562788</v>
      </c>
      <c r="I654" s="849">
        <v>1966</v>
      </c>
      <c r="J654" s="849">
        <v>2</v>
      </c>
      <c r="K654" s="849">
        <v>3934</v>
      </c>
      <c r="L654" s="849">
        <v>1</v>
      </c>
      <c r="M654" s="849">
        <v>1967</v>
      </c>
      <c r="N654" s="849">
        <v>1</v>
      </c>
      <c r="O654" s="849">
        <v>1970</v>
      </c>
      <c r="P654" s="837">
        <v>0.50076258261311646</v>
      </c>
      <c r="Q654" s="850">
        <v>1970</v>
      </c>
    </row>
    <row r="655" spans="1:17" ht="14.4" customHeight="1" x14ac:dyDescent="0.3">
      <c r="A655" s="831" t="s">
        <v>577</v>
      </c>
      <c r="B655" s="832" t="s">
        <v>4117</v>
      </c>
      <c r="C655" s="832" t="s">
        <v>4118</v>
      </c>
      <c r="D655" s="832" t="s">
        <v>5228</v>
      </c>
      <c r="E655" s="832" t="s">
        <v>5229</v>
      </c>
      <c r="F655" s="849">
        <v>1</v>
      </c>
      <c r="G655" s="849">
        <v>3710</v>
      </c>
      <c r="H655" s="849"/>
      <c r="I655" s="849">
        <v>3710</v>
      </c>
      <c r="J655" s="849"/>
      <c r="K655" s="849"/>
      <c r="L655" s="849"/>
      <c r="M655" s="849"/>
      <c r="N655" s="849">
        <v>1</v>
      </c>
      <c r="O655" s="849">
        <v>3716</v>
      </c>
      <c r="P655" s="837"/>
      <c r="Q655" s="850">
        <v>3716</v>
      </c>
    </row>
    <row r="656" spans="1:17" ht="14.4" customHeight="1" x14ac:dyDescent="0.3">
      <c r="A656" s="831" t="s">
        <v>577</v>
      </c>
      <c r="B656" s="832" t="s">
        <v>4117</v>
      </c>
      <c r="C656" s="832" t="s">
        <v>4118</v>
      </c>
      <c r="D656" s="832" t="s">
        <v>5230</v>
      </c>
      <c r="E656" s="832" t="s">
        <v>5231</v>
      </c>
      <c r="F656" s="849"/>
      <c r="G656" s="849"/>
      <c r="H656" s="849"/>
      <c r="I656" s="849"/>
      <c r="J656" s="849"/>
      <c r="K656" s="849"/>
      <c r="L656" s="849"/>
      <c r="M656" s="849"/>
      <c r="N656" s="849">
        <v>1</v>
      </c>
      <c r="O656" s="849">
        <v>3121</v>
      </c>
      <c r="P656" s="837"/>
      <c r="Q656" s="850">
        <v>3121</v>
      </c>
    </row>
    <row r="657" spans="1:17" ht="14.4" customHeight="1" x14ac:dyDescent="0.3">
      <c r="A657" s="831" t="s">
        <v>577</v>
      </c>
      <c r="B657" s="832" t="s">
        <v>4117</v>
      </c>
      <c r="C657" s="832" t="s">
        <v>4118</v>
      </c>
      <c r="D657" s="832" t="s">
        <v>5232</v>
      </c>
      <c r="E657" s="832" t="s">
        <v>5233</v>
      </c>
      <c r="F657" s="849">
        <v>8</v>
      </c>
      <c r="G657" s="849">
        <v>29704</v>
      </c>
      <c r="H657" s="849">
        <v>0.99946164199192467</v>
      </c>
      <c r="I657" s="849">
        <v>3713</v>
      </c>
      <c r="J657" s="849">
        <v>8</v>
      </c>
      <c r="K657" s="849">
        <v>29720</v>
      </c>
      <c r="L657" s="849">
        <v>1</v>
      </c>
      <c r="M657" s="849">
        <v>3715</v>
      </c>
      <c r="N657" s="849">
        <v>5</v>
      </c>
      <c r="O657" s="849">
        <v>18605</v>
      </c>
      <c r="P657" s="837">
        <v>0.62600942126514136</v>
      </c>
      <c r="Q657" s="850">
        <v>3721</v>
      </c>
    </row>
    <row r="658" spans="1:17" ht="14.4" customHeight="1" x14ac:dyDescent="0.3">
      <c r="A658" s="831" t="s">
        <v>577</v>
      </c>
      <c r="B658" s="832" t="s">
        <v>4117</v>
      </c>
      <c r="C658" s="832" t="s">
        <v>4118</v>
      </c>
      <c r="D658" s="832" t="s">
        <v>5234</v>
      </c>
      <c r="E658" s="832" t="s">
        <v>5235</v>
      </c>
      <c r="F658" s="849"/>
      <c r="G658" s="849"/>
      <c r="H658" s="849"/>
      <c r="I658" s="849"/>
      <c r="J658" s="849"/>
      <c r="K658" s="849"/>
      <c r="L658" s="849"/>
      <c r="M658" s="849"/>
      <c r="N658" s="849">
        <v>1</v>
      </c>
      <c r="O658" s="849">
        <v>3993</v>
      </c>
      <c r="P658" s="837"/>
      <c r="Q658" s="850">
        <v>3993</v>
      </c>
    </row>
    <row r="659" spans="1:17" ht="14.4" customHeight="1" x14ac:dyDescent="0.3">
      <c r="A659" s="831" t="s">
        <v>577</v>
      </c>
      <c r="B659" s="832" t="s">
        <v>4117</v>
      </c>
      <c r="C659" s="832" t="s">
        <v>4118</v>
      </c>
      <c r="D659" s="832" t="s">
        <v>5236</v>
      </c>
      <c r="E659" s="832" t="s">
        <v>5237</v>
      </c>
      <c r="F659" s="849">
        <v>1</v>
      </c>
      <c r="G659" s="849">
        <v>1087</v>
      </c>
      <c r="H659" s="849"/>
      <c r="I659" s="849">
        <v>1087</v>
      </c>
      <c r="J659" s="849"/>
      <c r="K659" s="849"/>
      <c r="L659" s="849"/>
      <c r="M659" s="849"/>
      <c r="N659" s="849">
        <v>2</v>
      </c>
      <c r="O659" s="849">
        <v>2182</v>
      </c>
      <c r="P659" s="837"/>
      <c r="Q659" s="850">
        <v>1091</v>
      </c>
    </row>
    <row r="660" spans="1:17" ht="14.4" customHeight="1" x14ac:dyDescent="0.3">
      <c r="A660" s="831" t="s">
        <v>577</v>
      </c>
      <c r="B660" s="832" t="s">
        <v>4117</v>
      </c>
      <c r="C660" s="832" t="s">
        <v>4118</v>
      </c>
      <c r="D660" s="832" t="s">
        <v>5238</v>
      </c>
      <c r="E660" s="832" t="s">
        <v>5239</v>
      </c>
      <c r="F660" s="849">
        <v>1</v>
      </c>
      <c r="G660" s="849">
        <v>1147</v>
      </c>
      <c r="H660" s="849"/>
      <c r="I660" s="849">
        <v>1147</v>
      </c>
      <c r="J660" s="849"/>
      <c r="K660" s="849"/>
      <c r="L660" s="849"/>
      <c r="M660" s="849"/>
      <c r="N660" s="849"/>
      <c r="O660" s="849"/>
      <c r="P660" s="837"/>
      <c r="Q660" s="850"/>
    </row>
    <row r="661" spans="1:17" ht="14.4" customHeight="1" x14ac:dyDescent="0.3">
      <c r="A661" s="831" t="s">
        <v>577</v>
      </c>
      <c r="B661" s="832" t="s">
        <v>4117</v>
      </c>
      <c r="C661" s="832" t="s">
        <v>4118</v>
      </c>
      <c r="D661" s="832" t="s">
        <v>5240</v>
      </c>
      <c r="E661" s="832" t="s">
        <v>5241</v>
      </c>
      <c r="F661" s="849"/>
      <c r="G661" s="849"/>
      <c r="H661" s="849"/>
      <c r="I661" s="849"/>
      <c r="J661" s="849"/>
      <c r="K661" s="849"/>
      <c r="L661" s="849"/>
      <c r="M661" s="849"/>
      <c r="N661" s="849">
        <v>5</v>
      </c>
      <c r="O661" s="849">
        <v>3680</v>
      </c>
      <c r="P661" s="837"/>
      <c r="Q661" s="850">
        <v>736</v>
      </c>
    </row>
    <row r="662" spans="1:17" ht="14.4" customHeight="1" x14ac:dyDescent="0.3">
      <c r="A662" s="831" t="s">
        <v>577</v>
      </c>
      <c r="B662" s="832" t="s">
        <v>4117</v>
      </c>
      <c r="C662" s="832" t="s">
        <v>4118</v>
      </c>
      <c r="D662" s="832" t="s">
        <v>5242</v>
      </c>
      <c r="E662" s="832" t="s">
        <v>5243</v>
      </c>
      <c r="F662" s="849">
        <v>2</v>
      </c>
      <c r="G662" s="849">
        <v>5826</v>
      </c>
      <c r="H662" s="849">
        <v>0.28561623688596921</v>
      </c>
      <c r="I662" s="849">
        <v>2913</v>
      </c>
      <c r="J662" s="849">
        <v>7</v>
      </c>
      <c r="K662" s="849">
        <v>20398</v>
      </c>
      <c r="L662" s="849">
        <v>1</v>
      </c>
      <c r="M662" s="849">
        <v>2914</v>
      </c>
      <c r="N662" s="849">
        <v>7</v>
      </c>
      <c r="O662" s="849">
        <v>20419</v>
      </c>
      <c r="P662" s="837">
        <v>1.0010295126973232</v>
      </c>
      <c r="Q662" s="850">
        <v>2917</v>
      </c>
    </row>
    <row r="663" spans="1:17" ht="14.4" customHeight="1" x14ac:dyDescent="0.3">
      <c r="A663" s="831" t="s">
        <v>577</v>
      </c>
      <c r="B663" s="832" t="s">
        <v>4117</v>
      </c>
      <c r="C663" s="832" t="s">
        <v>4118</v>
      </c>
      <c r="D663" s="832" t="s">
        <v>5244</v>
      </c>
      <c r="E663" s="832" t="s">
        <v>5245</v>
      </c>
      <c r="F663" s="849"/>
      <c r="G663" s="849"/>
      <c r="H663" s="849"/>
      <c r="I663" s="849"/>
      <c r="J663" s="849">
        <v>2</v>
      </c>
      <c r="K663" s="849">
        <v>7260</v>
      </c>
      <c r="L663" s="849">
        <v>1</v>
      </c>
      <c r="M663" s="849">
        <v>3630</v>
      </c>
      <c r="N663" s="849">
        <v>2</v>
      </c>
      <c r="O663" s="849">
        <v>7272</v>
      </c>
      <c r="P663" s="837">
        <v>1.0016528925619834</v>
      </c>
      <c r="Q663" s="850">
        <v>3636</v>
      </c>
    </row>
    <row r="664" spans="1:17" ht="14.4" customHeight="1" x14ac:dyDescent="0.3">
      <c r="A664" s="831" t="s">
        <v>577</v>
      </c>
      <c r="B664" s="832" t="s">
        <v>4117</v>
      </c>
      <c r="C664" s="832" t="s">
        <v>4118</v>
      </c>
      <c r="D664" s="832" t="s">
        <v>5246</v>
      </c>
      <c r="E664" s="832" t="s">
        <v>5247</v>
      </c>
      <c r="F664" s="849"/>
      <c r="G664" s="849"/>
      <c r="H664" s="849"/>
      <c r="I664" s="849"/>
      <c r="J664" s="849">
        <v>2</v>
      </c>
      <c r="K664" s="849">
        <v>3730</v>
      </c>
      <c r="L664" s="849">
        <v>1</v>
      </c>
      <c r="M664" s="849">
        <v>1865</v>
      </c>
      <c r="N664" s="849">
        <v>1</v>
      </c>
      <c r="O664" s="849">
        <v>1870</v>
      </c>
      <c r="P664" s="837">
        <v>0.50134048257372654</v>
      </c>
      <c r="Q664" s="850">
        <v>1870</v>
      </c>
    </row>
    <row r="665" spans="1:17" ht="14.4" customHeight="1" x14ac:dyDescent="0.3">
      <c r="A665" s="831" t="s">
        <v>577</v>
      </c>
      <c r="B665" s="832" t="s">
        <v>4117</v>
      </c>
      <c r="C665" s="832" t="s">
        <v>4118</v>
      </c>
      <c r="D665" s="832" t="s">
        <v>5248</v>
      </c>
      <c r="E665" s="832" t="s">
        <v>5249</v>
      </c>
      <c r="F665" s="849">
        <v>1</v>
      </c>
      <c r="G665" s="849">
        <v>1483</v>
      </c>
      <c r="H665" s="849">
        <v>0.99932614555256061</v>
      </c>
      <c r="I665" s="849">
        <v>1483</v>
      </c>
      <c r="J665" s="849">
        <v>1</v>
      </c>
      <c r="K665" s="849">
        <v>1484</v>
      </c>
      <c r="L665" s="849">
        <v>1</v>
      </c>
      <c r="M665" s="849">
        <v>1484</v>
      </c>
      <c r="N665" s="849"/>
      <c r="O665" s="849"/>
      <c r="P665" s="837"/>
      <c r="Q665" s="850"/>
    </row>
    <row r="666" spans="1:17" ht="14.4" customHeight="1" x14ac:dyDescent="0.3">
      <c r="A666" s="831" t="s">
        <v>577</v>
      </c>
      <c r="B666" s="832" t="s">
        <v>4117</v>
      </c>
      <c r="C666" s="832" t="s">
        <v>4118</v>
      </c>
      <c r="D666" s="832" t="s">
        <v>5250</v>
      </c>
      <c r="E666" s="832" t="s">
        <v>5251</v>
      </c>
      <c r="F666" s="849">
        <v>3</v>
      </c>
      <c r="G666" s="849">
        <v>12489</v>
      </c>
      <c r="H666" s="849"/>
      <c r="I666" s="849">
        <v>4163</v>
      </c>
      <c r="J666" s="849"/>
      <c r="K666" s="849"/>
      <c r="L666" s="849"/>
      <c r="M666" s="849"/>
      <c r="N666" s="849">
        <v>3</v>
      </c>
      <c r="O666" s="849">
        <v>12519</v>
      </c>
      <c r="P666" s="837"/>
      <c r="Q666" s="850">
        <v>4173</v>
      </c>
    </row>
    <row r="667" spans="1:17" ht="14.4" customHeight="1" x14ac:dyDescent="0.3">
      <c r="A667" s="831" t="s">
        <v>577</v>
      </c>
      <c r="B667" s="832" t="s">
        <v>4117</v>
      </c>
      <c r="C667" s="832" t="s">
        <v>4118</v>
      </c>
      <c r="D667" s="832" t="s">
        <v>5252</v>
      </c>
      <c r="E667" s="832" t="s">
        <v>5253</v>
      </c>
      <c r="F667" s="849"/>
      <c r="G667" s="849"/>
      <c r="H667" s="849"/>
      <c r="I667" s="849"/>
      <c r="J667" s="849">
        <v>1</v>
      </c>
      <c r="K667" s="849">
        <v>2417</v>
      </c>
      <c r="L667" s="849">
        <v>1</v>
      </c>
      <c r="M667" s="849">
        <v>2417</v>
      </c>
      <c r="N667" s="849"/>
      <c r="O667" s="849"/>
      <c r="P667" s="837"/>
      <c r="Q667" s="850"/>
    </row>
    <row r="668" spans="1:17" ht="14.4" customHeight="1" x14ac:dyDescent="0.3">
      <c r="A668" s="831" t="s">
        <v>577</v>
      </c>
      <c r="B668" s="832" t="s">
        <v>4117</v>
      </c>
      <c r="C668" s="832" t="s">
        <v>4118</v>
      </c>
      <c r="D668" s="832" t="s">
        <v>5254</v>
      </c>
      <c r="E668" s="832" t="s">
        <v>5255</v>
      </c>
      <c r="F668" s="849"/>
      <c r="G668" s="849"/>
      <c r="H668" s="849"/>
      <c r="I668" s="849"/>
      <c r="J668" s="849"/>
      <c r="K668" s="849"/>
      <c r="L668" s="849"/>
      <c r="M668" s="849"/>
      <c r="N668" s="849">
        <v>1</v>
      </c>
      <c r="O668" s="849">
        <v>2324</v>
      </c>
      <c r="P668" s="837"/>
      <c r="Q668" s="850">
        <v>2324</v>
      </c>
    </row>
    <row r="669" spans="1:17" ht="14.4" customHeight="1" x14ac:dyDescent="0.3">
      <c r="A669" s="831" t="s">
        <v>577</v>
      </c>
      <c r="B669" s="832" t="s">
        <v>4117</v>
      </c>
      <c r="C669" s="832" t="s">
        <v>4118</v>
      </c>
      <c r="D669" s="832" t="s">
        <v>5256</v>
      </c>
      <c r="E669" s="832" t="s">
        <v>5257</v>
      </c>
      <c r="F669" s="849">
        <v>2</v>
      </c>
      <c r="G669" s="849">
        <v>1864</v>
      </c>
      <c r="H669" s="849"/>
      <c r="I669" s="849">
        <v>932</v>
      </c>
      <c r="J669" s="849"/>
      <c r="K669" s="849"/>
      <c r="L669" s="849"/>
      <c r="M669" s="849"/>
      <c r="N669" s="849"/>
      <c r="O669" s="849"/>
      <c r="P669" s="837"/>
      <c r="Q669" s="850"/>
    </row>
    <row r="670" spans="1:17" ht="14.4" customHeight="1" x14ac:dyDescent="0.3">
      <c r="A670" s="831" t="s">
        <v>577</v>
      </c>
      <c r="B670" s="832" t="s">
        <v>4117</v>
      </c>
      <c r="C670" s="832" t="s">
        <v>4118</v>
      </c>
      <c r="D670" s="832" t="s">
        <v>5258</v>
      </c>
      <c r="E670" s="832" t="s">
        <v>5259</v>
      </c>
      <c r="F670" s="849">
        <v>3</v>
      </c>
      <c r="G670" s="849">
        <v>17772</v>
      </c>
      <c r="H670" s="849"/>
      <c r="I670" s="849">
        <v>5924</v>
      </c>
      <c r="J670" s="849"/>
      <c r="K670" s="849"/>
      <c r="L670" s="849"/>
      <c r="M670" s="849"/>
      <c r="N670" s="849"/>
      <c r="O670" s="849"/>
      <c r="P670" s="837"/>
      <c r="Q670" s="850"/>
    </row>
    <row r="671" spans="1:17" ht="14.4" customHeight="1" x14ac:dyDescent="0.3">
      <c r="A671" s="831" t="s">
        <v>577</v>
      </c>
      <c r="B671" s="832" t="s">
        <v>4117</v>
      </c>
      <c r="C671" s="832" t="s">
        <v>4118</v>
      </c>
      <c r="D671" s="832" t="s">
        <v>5260</v>
      </c>
      <c r="E671" s="832" t="s">
        <v>5261</v>
      </c>
      <c r="F671" s="849"/>
      <c r="G671" s="849"/>
      <c r="H671" s="849"/>
      <c r="I671" s="849"/>
      <c r="J671" s="849">
        <v>1</v>
      </c>
      <c r="K671" s="849">
        <v>232</v>
      </c>
      <c r="L671" s="849">
        <v>1</v>
      </c>
      <c r="M671" s="849">
        <v>232</v>
      </c>
      <c r="N671" s="849"/>
      <c r="O671" s="849"/>
      <c r="P671" s="837"/>
      <c r="Q671" s="850"/>
    </row>
    <row r="672" spans="1:17" ht="14.4" customHeight="1" x14ac:dyDescent="0.3">
      <c r="A672" s="831" t="s">
        <v>577</v>
      </c>
      <c r="B672" s="832" t="s">
        <v>4117</v>
      </c>
      <c r="C672" s="832" t="s">
        <v>4118</v>
      </c>
      <c r="D672" s="832" t="s">
        <v>5262</v>
      </c>
      <c r="E672" s="832" t="s">
        <v>5263</v>
      </c>
      <c r="F672" s="849"/>
      <c r="G672" s="849"/>
      <c r="H672" s="849"/>
      <c r="I672" s="849"/>
      <c r="J672" s="849"/>
      <c r="K672" s="849"/>
      <c r="L672" s="849"/>
      <c r="M672" s="849"/>
      <c r="N672" s="849">
        <v>1</v>
      </c>
      <c r="O672" s="849">
        <v>2465</v>
      </c>
      <c r="P672" s="837"/>
      <c r="Q672" s="850">
        <v>2465</v>
      </c>
    </row>
    <row r="673" spans="1:17" ht="14.4" customHeight="1" x14ac:dyDescent="0.3">
      <c r="A673" s="831" t="s">
        <v>577</v>
      </c>
      <c r="B673" s="832" t="s">
        <v>4117</v>
      </c>
      <c r="C673" s="832" t="s">
        <v>4118</v>
      </c>
      <c r="D673" s="832" t="s">
        <v>5264</v>
      </c>
      <c r="E673" s="832" t="s">
        <v>5265</v>
      </c>
      <c r="F673" s="849"/>
      <c r="G673" s="849"/>
      <c r="H673" s="849"/>
      <c r="I673" s="849"/>
      <c r="J673" s="849">
        <v>1</v>
      </c>
      <c r="K673" s="849">
        <v>3971</v>
      </c>
      <c r="L673" s="849">
        <v>1</v>
      </c>
      <c r="M673" s="849">
        <v>3971</v>
      </c>
      <c r="N673" s="849"/>
      <c r="O673" s="849"/>
      <c r="P673" s="837"/>
      <c r="Q673" s="850"/>
    </row>
    <row r="674" spans="1:17" ht="14.4" customHeight="1" x14ac:dyDescent="0.3">
      <c r="A674" s="831" t="s">
        <v>577</v>
      </c>
      <c r="B674" s="832" t="s">
        <v>4117</v>
      </c>
      <c r="C674" s="832" t="s">
        <v>4118</v>
      </c>
      <c r="D674" s="832" t="s">
        <v>5266</v>
      </c>
      <c r="E674" s="832" t="s">
        <v>5267</v>
      </c>
      <c r="F674" s="849"/>
      <c r="G674" s="849"/>
      <c r="H674" s="849"/>
      <c r="I674" s="849"/>
      <c r="J674" s="849"/>
      <c r="K674" s="849"/>
      <c r="L674" s="849"/>
      <c r="M674" s="849"/>
      <c r="N674" s="849">
        <v>1</v>
      </c>
      <c r="O674" s="849">
        <v>2724</v>
      </c>
      <c r="P674" s="837"/>
      <c r="Q674" s="850">
        <v>2724</v>
      </c>
    </row>
    <row r="675" spans="1:17" ht="14.4" customHeight="1" x14ac:dyDescent="0.3">
      <c r="A675" s="831" t="s">
        <v>577</v>
      </c>
      <c r="B675" s="832" t="s">
        <v>4117</v>
      </c>
      <c r="C675" s="832" t="s">
        <v>4118</v>
      </c>
      <c r="D675" s="832" t="s">
        <v>5268</v>
      </c>
      <c r="E675" s="832" t="s">
        <v>5269</v>
      </c>
      <c r="F675" s="849"/>
      <c r="G675" s="849"/>
      <c r="H675" s="849"/>
      <c r="I675" s="849"/>
      <c r="J675" s="849">
        <v>1</v>
      </c>
      <c r="K675" s="849">
        <v>3862</v>
      </c>
      <c r="L675" s="849">
        <v>1</v>
      </c>
      <c r="M675" s="849">
        <v>3862</v>
      </c>
      <c r="N675" s="849">
        <v>1</v>
      </c>
      <c r="O675" s="849">
        <v>3867</v>
      </c>
      <c r="P675" s="837">
        <v>1.0012946659761781</v>
      </c>
      <c r="Q675" s="850">
        <v>3867</v>
      </c>
    </row>
    <row r="676" spans="1:17" ht="14.4" customHeight="1" x14ac:dyDescent="0.3">
      <c r="A676" s="831" t="s">
        <v>577</v>
      </c>
      <c r="B676" s="832" t="s">
        <v>4117</v>
      </c>
      <c r="C676" s="832" t="s">
        <v>4118</v>
      </c>
      <c r="D676" s="832" t="s">
        <v>5270</v>
      </c>
      <c r="E676" s="832" t="s">
        <v>5271</v>
      </c>
      <c r="F676" s="849"/>
      <c r="G676" s="849"/>
      <c r="H676" s="849"/>
      <c r="I676" s="849"/>
      <c r="J676" s="849"/>
      <c r="K676" s="849"/>
      <c r="L676" s="849"/>
      <c r="M676" s="849"/>
      <c r="N676" s="849">
        <v>1</v>
      </c>
      <c r="O676" s="849">
        <v>3037</v>
      </c>
      <c r="P676" s="837"/>
      <c r="Q676" s="850">
        <v>3037</v>
      </c>
    </row>
    <row r="677" spans="1:17" ht="14.4" customHeight="1" x14ac:dyDescent="0.3">
      <c r="A677" s="831" t="s">
        <v>577</v>
      </c>
      <c r="B677" s="832" t="s">
        <v>4117</v>
      </c>
      <c r="C677" s="832" t="s">
        <v>4118</v>
      </c>
      <c r="D677" s="832" t="s">
        <v>5272</v>
      </c>
      <c r="E677" s="832" t="s">
        <v>5273</v>
      </c>
      <c r="F677" s="849">
        <v>1</v>
      </c>
      <c r="G677" s="849">
        <v>2758</v>
      </c>
      <c r="H677" s="849">
        <v>0.99927536231884062</v>
      </c>
      <c r="I677" s="849">
        <v>2758</v>
      </c>
      <c r="J677" s="849">
        <v>1</v>
      </c>
      <c r="K677" s="849">
        <v>2760</v>
      </c>
      <c r="L677" s="849">
        <v>1</v>
      </c>
      <c r="M677" s="849">
        <v>2760</v>
      </c>
      <c r="N677" s="849"/>
      <c r="O677" s="849"/>
      <c r="P677" s="837"/>
      <c r="Q677" s="850"/>
    </row>
    <row r="678" spans="1:17" ht="14.4" customHeight="1" x14ac:dyDescent="0.3">
      <c r="A678" s="831" t="s">
        <v>577</v>
      </c>
      <c r="B678" s="832" t="s">
        <v>4117</v>
      </c>
      <c r="C678" s="832" t="s">
        <v>4118</v>
      </c>
      <c r="D678" s="832" t="s">
        <v>5274</v>
      </c>
      <c r="E678" s="832" t="s">
        <v>5275</v>
      </c>
      <c r="F678" s="849">
        <v>2</v>
      </c>
      <c r="G678" s="849">
        <v>1214</v>
      </c>
      <c r="H678" s="849"/>
      <c r="I678" s="849">
        <v>607</v>
      </c>
      <c r="J678" s="849"/>
      <c r="K678" s="849"/>
      <c r="L678" s="849"/>
      <c r="M678" s="849"/>
      <c r="N678" s="849"/>
      <c r="O678" s="849"/>
      <c r="P678" s="837"/>
      <c r="Q678" s="850"/>
    </row>
    <row r="679" spans="1:17" ht="14.4" customHeight="1" x14ac:dyDescent="0.3">
      <c r="A679" s="831" t="s">
        <v>577</v>
      </c>
      <c r="B679" s="832" t="s">
        <v>4117</v>
      </c>
      <c r="C679" s="832" t="s">
        <v>4118</v>
      </c>
      <c r="D679" s="832" t="s">
        <v>5276</v>
      </c>
      <c r="E679" s="832" t="s">
        <v>5277</v>
      </c>
      <c r="F679" s="849"/>
      <c r="G679" s="849"/>
      <c r="H679" s="849"/>
      <c r="I679" s="849"/>
      <c r="J679" s="849"/>
      <c r="K679" s="849"/>
      <c r="L679" s="849"/>
      <c r="M679" s="849"/>
      <c r="N679" s="849">
        <v>0</v>
      </c>
      <c r="O679" s="849">
        <v>0</v>
      </c>
      <c r="P679" s="837"/>
      <c r="Q679" s="850"/>
    </row>
    <row r="680" spans="1:17" ht="14.4" customHeight="1" x14ac:dyDescent="0.3">
      <c r="A680" s="831" t="s">
        <v>577</v>
      </c>
      <c r="B680" s="832" t="s">
        <v>4117</v>
      </c>
      <c r="C680" s="832" t="s">
        <v>4118</v>
      </c>
      <c r="D680" s="832" t="s">
        <v>5278</v>
      </c>
      <c r="E680" s="832" t="s">
        <v>5279</v>
      </c>
      <c r="F680" s="849">
        <v>1</v>
      </c>
      <c r="G680" s="849">
        <v>4185</v>
      </c>
      <c r="H680" s="849">
        <v>0.99928366762177645</v>
      </c>
      <c r="I680" s="849">
        <v>4185</v>
      </c>
      <c r="J680" s="849">
        <v>1</v>
      </c>
      <c r="K680" s="849">
        <v>4188</v>
      </c>
      <c r="L680" s="849">
        <v>1</v>
      </c>
      <c r="M680" s="849">
        <v>4188</v>
      </c>
      <c r="N680" s="849">
        <v>1</v>
      </c>
      <c r="O680" s="849">
        <v>4195</v>
      </c>
      <c r="P680" s="837">
        <v>1.0016714422158548</v>
      </c>
      <c r="Q680" s="850">
        <v>4195</v>
      </c>
    </row>
    <row r="681" spans="1:17" ht="14.4" customHeight="1" x14ac:dyDescent="0.3">
      <c r="A681" s="831" t="s">
        <v>577</v>
      </c>
      <c r="B681" s="832" t="s">
        <v>5280</v>
      </c>
      <c r="C681" s="832" t="s">
        <v>4118</v>
      </c>
      <c r="D681" s="832" t="s">
        <v>5281</v>
      </c>
      <c r="E681" s="832" t="s">
        <v>5282</v>
      </c>
      <c r="F681" s="849"/>
      <c r="G681" s="849"/>
      <c r="H681" s="849"/>
      <c r="I681" s="849"/>
      <c r="J681" s="849"/>
      <c r="K681" s="849"/>
      <c r="L681" s="849"/>
      <c r="M681" s="849"/>
      <c r="N681" s="849">
        <v>1</v>
      </c>
      <c r="O681" s="849">
        <v>3833</v>
      </c>
      <c r="P681" s="837"/>
      <c r="Q681" s="850">
        <v>3833</v>
      </c>
    </row>
    <row r="682" spans="1:17" ht="14.4" customHeight="1" x14ac:dyDescent="0.3">
      <c r="A682" s="831" t="s">
        <v>577</v>
      </c>
      <c r="B682" s="832" t="s">
        <v>5280</v>
      </c>
      <c r="C682" s="832" t="s">
        <v>4118</v>
      </c>
      <c r="D682" s="832" t="s">
        <v>5283</v>
      </c>
      <c r="E682" s="832" t="s">
        <v>5284</v>
      </c>
      <c r="F682" s="849"/>
      <c r="G682" s="849"/>
      <c r="H682" s="849"/>
      <c r="I682" s="849"/>
      <c r="J682" s="849"/>
      <c r="K682" s="849"/>
      <c r="L682" s="849"/>
      <c r="M682" s="849"/>
      <c r="N682" s="849">
        <v>1</v>
      </c>
      <c r="O682" s="849">
        <v>3990</v>
      </c>
      <c r="P682" s="837"/>
      <c r="Q682" s="850">
        <v>3990</v>
      </c>
    </row>
    <row r="683" spans="1:17" ht="14.4" customHeight="1" x14ac:dyDescent="0.3">
      <c r="A683" s="831" t="s">
        <v>577</v>
      </c>
      <c r="B683" s="832" t="s">
        <v>5280</v>
      </c>
      <c r="C683" s="832" t="s">
        <v>4118</v>
      </c>
      <c r="D683" s="832" t="s">
        <v>5285</v>
      </c>
      <c r="E683" s="832" t="s">
        <v>5286</v>
      </c>
      <c r="F683" s="849"/>
      <c r="G683" s="849"/>
      <c r="H683" s="849"/>
      <c r="I683" s="849"/>
      <c r="J683" s="849"/>
      <c r="K683" s="849"/>
      <c r="L683" s="849"/>
      <c r="M683" s="849"/>
      <c r="N683" s="849">
        <v>3</v>
      </c>
      <c r="O683" s="849">
        <v>3981</v>
      </c>
      <c r="P683" s="837"/>
      <c r="Q683" s="850">
        <v>1327</v>
      </c>
    </row>
    <row r="684" spans="1:17" ht="14.4" customHeight="1" x14ac:dyDescent="0.3">
      <c r="A684" s="831" t="s">
        <v>577</v>
      </c>
      <c r="B684" s="832" t="s">
        <v>5280</v>
      </c>
      <c r="C684" s="832" t="s">
        <v>4118</v>
      </c>
      <c r="D684" s="832" t="s">
        <v>5287</v>
      </c>
      <c r="E684" s="832" t="s">
        <v>5288</v>
      </c>
      <c r="F684" s="849"/>
      <c r="G684" s="849"/>
      <c r="H684" s="849"/>
      <c r="I684" s="849"/>
      <c r="J684" s="849"/>
      <c r="K684" s="849"/>
      <c r="L684" s="849"/>
      <c r="M684" s="849"/>
      <c r="N684" s="849">
        <v>1</v>
      </c>
      <c r="O684" s="849">
        <v>4120</v>
      </c>
      <c r="P684" s="837"/>
      <c r="Q684" s="850">
        <v>4120</v>
      </c>
    </row>
    <row r="685" spans="1:17" ht="14.4" customHeight="1" x14ac:dyDescent="0.3">
      <c r="A685" s="831" t="s">
        <v>577</v>
      </c>
      <c r="B685" s="832" t="s">
        <v>5280</v>
      </c>
      <c r="C685" s="832" t="s">
        <v>4118</v>
      </c>
      <c r="D685" s="832" t="s">
        <v>5289</v>
      </c>
      <c r="E685" s="832" t="s">
        <v>5290</v>
      </c>
      <c r="F685" s="849"/>
      <c r="G685" s="849"/>
      <c r="H685" s="849"/>
      <c r="I685" s="849"/>
      <c r="J685" s="849"/>
      <c r="K685" s="849"/>
      <c r="L685" s="849"/>
      <c r="M685" s="849"/>
      <c r="N685" s="849">
        <v>1</v>
      </c>
      <c r="O685" s="849">
        <v>359</v>
      </c>
      <c r="P685" s="837"/>
      <c r="Q685" s="850">
        <v>359</v>
      </c>
    </row>
    <row r="686" spans="1:17" ht="14.4" customHeight="1" x14ac:dyDescent="0.3">
      <c r="A686" s="831" t="s">
        <v>577</v>
      </c>
      <c r="B686" s="832" t="s">
        <v>5291</v>
      </c>
      <c r="C686" s="832" t="s">
        <v>4123</v>
      </c>
      <c r="D686" s="832" t="s">
        <v>4338</v>
      </c>
      <c r="E686" s="832" t="s">
        <v>4339</v>
      </c>
      <c r="F686" s="849"/>
      <c r="G686" s="849"/>
      <c r="H686" s="849"/>
      <c r="I686" s="849"/>
      <c r="J686" s="849">
        <v>1</v>
      </c>
      <c r="K686" s="849">
        <v>4988.13</v>
      </c>
      <c r="L686" s="849">
        <v>1</v>
      </c>
      <c r="M686" s="849">
        <v>4988.13</v>
      </c>
      <c r="N686" s="849"/>
      <c r="O686" s="849"/>
      <c r="P686" s="837"/>
      <c r="Q686" s="850"/>
    </row>
    <row r="687" spans="1:17" ht="14.4" customHeight="1" x14ac:dyDescent="0.3">
      <c r="A687" s="831" t="s">
        <v>577</v>
      </c>
      <c r="B687" s="832" t="s">
        <v>5291</v>
      </c>
      <c r="C687" s="832" t="s">
        <v>4123</v>
      </c>
      <c r="D687" s="832" t="s">
        <v>4340</v>
      </c>
      <c r="E687" s="832" t="s">
        <v>1444</v>
      </c>
      <c r="F687" s="849">
        <v>99</v>
      </c>
      <c r="G687" s="849">
        <v>8462.52</v>
      </c>
      <c r="H687" s="849">
        <v>1.0161136939983095</v>
      </c>
      <c r="I687" s="849">
        <v>85.48</v>
      </c>
      <c r="J687" s="849">
        <v>104</v>
      </c>
      <c r="K687" s="849">
        <v>8328.32</v>
      </c>
      <c r="L687" s="849">
        <v>1</v>
      </c>
      <c r="M687" s="849">
        <v>80.08</v>
      </c>
      <c r="N687" s="849">
        <v>66</v>
      </c>
      <c r="O687" s="849">
        <v>5285.28</v>
      </c>
      <c r="P687" s="837">
        <v>0.63461538461538458</v>
      </c>
      <c r="Q687" s="850">
        <v>80.08</v>
      </c>
    </row>
    <row r="688" spans="1:17" ht="14.4" customHeight="1" x14ac:dyDescent="0.3">
      <c r="A688" s="831" t="s">
        <v>577</v>
      </c>
      <c r="B688" s="832" t="s">
        <v>5291</v>
      </c>
      <c r="C688" s="832" t="s">
        <v>4123</v>
      </c>
      <c r="D688" s="832" t="s">
        <v>4341</v>
      </c>
      <c r="E688" s="832" t="s">
        <v>928</v>
      </c>
      <c r="F688" s="849">
        <v>425</v>
      </c>
      <c r="G688" s="849">
        <v>24820</v>
      </c>
      <c r="H688" s="849">
        <v>0.83333333333333337</v>
      </c>
      <c r="I688" s="849">
        <v>58.4</v>
      </c>
      <c r="J688" s="849">
        <v>510</v>
      </c>
      <c r="K688" s="849">
        <v>29784</v>
      </c>
      <c r="L688" s="849">
        <v>1</v>
      </c>
      <c r="M688" s="849">
        <v>58.4</v>
      </c>
      <c r="N688" s="849">
        <v>272</v>
      </c>
      <c r="O688" s="849">
        <v>15884.8</v>
      </c>
      <c r="P688" s="837">
        <v>0.53333333333333333</v>
      </c>
      <c r="Q688" s="850">
        <v>58.4</v>
      </c>
    </row>
    <row r="689" spans="1:17" ht="14.4" customHeight="1" x14ac:dyDescent="0.3">
      <c r="A689" s="831" t="s">
        <v>577</v>
      </c>
      <c r="B689" s="832" t="s">
        <v>5291</v>
      </c>
      <c r="C689" s="832" t="s">
        <v>4123</v>
      </c>
      <c r="D689" s="832" t="s">
        <v>5292</v>
      </c>
      <c r="E689" s="832" t="s">
        <v>909</v>
      </c>
      <c r="F689" s="849"/>
      <c r="G689" s="849"/>
      <c r="H689" s="849"/>
      <c r="I689" s="849"/>
      <c r="J689" s="849">
        <v>8</v>
      </c>
      <c r="K689" s="849">
        <v>5538.32</v>
      </c>
      <c r="L689" s="849">
        <v>1</v>
      </c>
      <c r="M689" s="849">
        <v>692.29</v>
      </c>
      <c r="N689" s="849"/>
      <c r="O689" s="849"/>
      <c r="P689" s="837"/>
      <c r="Q689" s="850"/>
    </row>
    <row r="690" spans="1:17" ht="14.4" customHeight="1" x14ac:dyDescent="0.3">
      <c r="A690" s="831" t="s">
        <v>577</v>
      </c>
      <c r="B690" s="832" t="s">
        <v>5291</v>
      </c>
      <c r="C690" s="832" t="s">
        <v>4123</v>
      </c>
      <c r="D690" s="832" t="s">
        <v>4342</v>
      </c>
      <c r="E690" s="832" t="s">
        <v>1353</v>
      </c>
      <c r="F690" s="849"/>
      <c r="G690" s="849"/>
      <c r="H690" s="849"/>
      <c r="I690" s="849"/>
      <c r="J690" s="849"/>
      <c r="K690" s="849"/>
      <c r="L690" s="849"/>
      <c r="M690" s="849"/>
      <c r="N690" s="849">
        <v>0.3</v>
      </c>
      <c r="O690" s="849">
        <v>3604.02</v>
      </c>
      <c r="P690" s="837"/>
      <c r="Q690" s="850">
        <v>12013.4</v>
      </c>
    </row>
    <row r="691" spans="1:17" ht="14.4" customHeight="1" x14ac:dyDescent="0.3">
      <c r="A691" s="831" t="s">
        <v>577</v>
      </c>
      <c r="B691" s="832" t="s">
        <v>5291</v>
      </c>
      <c r="C691" s="832" t="s">
        <v>4123</v>
      </c>
      <c r="D691" s="832" t="s">
        <v>4343</v>
      </c>
      <c r="E691" s="832"/>
      <c r="F691" s="849">
        <v>4</v>
      </c>
      <c r="G691" s="849">
        <v>154.44</v>
      </c>
      <c r="H691" s="849"/>
      <c r="I691" s="849">
        <v>38.61</v>
      </c>
      <c r="J691" s="849"/>
      <c r="K691" s="849"/>
      <c r="L691" s="849"/>
      <c r="M691" s="849"/>
      <c r="N691" s="849"/>
      <c r="O691" s="849"/>
      <c r="P691" s="837"/>
      <c r="Q691" s="850"/>
    </row>
    <row r="692" spans="1:17" ht="14.4" customHeight="1" x14ac:dyDescent="0.3">
      <c r="A692" s="831" t="s">
        <v>577</v>
      </c>
      <c r="B692" s="832" t="s">
        <v>5291</v>
      </c>
      <c r="C692" s="832" t="s">
        <v>4123</v>
      </c>
      <c r="D692" s="832" t="s">
        <v>4344</v>
      </c>
      <c r="E692" s="832" t="s">
        <v>4345</v>
      </c>
      <c r="F692" s="849">
        <v>9.8999999999999986</v>
      </c>
      <c r="G692" s="849">
        <v>3827.34</v>
      </c>
      <c r="H692" s="849">
        <v>1.3561643835616437</v>
      </c>
      <c r="I692" s="849">
        <v>386.60000000000008</v>
      </c>
      <c r="J692" s="849">
        <v>7.3</v>
      </c>
      <c r="K692" s="849">
        <v>2822.1800000000003</v>
      </c>
      <c r="L692" s="849">
        <v>1</v>
      </c>
      <c r="M692" s="849">
        <v>386.6</v>
      </c>
      <c r="N692" s="849">
        <v>7.7</v>
      </c>
      <c r="O692" s="849">
        <v>2976.8199999999997</v>
      </c>
      <c r="P692" s="837">
        <v>1.054794520547945</v>
      </c>
      <c r="Q692" s="850">
        <v>386.59999999999997</v>
      </c>
    </row>
    <row r="693" spans="1:17" ht="14.4" customHeight="1" x14ac:dyDescent="0.3">
      <c r="A693" s="831" t="s">
        <v>577</v>
      </c>
      <c r="B693" s="832" t="s">
        <v>5291</v>
      </c>
      <c r="C693" s="832" t="s">
        <v>4123</v>
      </c>
      <c r="D693" s="832" t="s">
        <v>4346</v>
      </c>
      <c r="E693" s="832" t="s">
        <v>1074</v>
      </c>
      <c r="F693" s="849">
        <v>2</v>
      </c>
      <c r="G693" s="849">
        <v>17279.759999999998</v>
      </c>
      <c r="H693" s="849"/>
      <c r="I693" s="849">
        <v>8639.8799999999992</v>
      </c>
      <c r="J693" s="849"/>
      <c r="K693" s="849"/>
      <c r="L693" s="849"/>
      <c r="M693" s="849"/>
      <c r="N693" s="849">
        <v>1</v>
      </c>
      <c r="O693" s="849">
        <v>9158.27</v>
      </c>
      <c r="P693" s="837"/>
      <c r="Q693" s="850">
        <v>9158.27</v>
      </c>
    </row>
    <row r="694" spans="1:17" ht="14.4" customHeight="1" x14ac:dyDescent="0.3">
      <c r="A694" s="831" t="s">
        <v>577</v>
      </c>
      <c r="B694" s="832" t="s">
        <v>5291</v>
      </c>
      <c r="C694" s="832" t="s">
        <v>4123</v>
      </c>
      <c r="D694" s="832" t="s">
        <v>5293</v>
      </c>
      <c r="E694" s="832" t="s">
        <v>5294</v>
      </c>
      <c r="F694" s="849"/>
      <c r="G694" s="849"/>
      <c r="H694" s="849"/>
      <c r="I694" s="849"/>
      <c r="J694" s="849"/>
      <c r="K694" s="849"/>
      <c r="L694" s="849"/>
      <c r="M694" s="849"/>
      <c r="N694" s="849">
        <v>18</v>
      </c>
      <c r="O694" s="849">
        <v>1389.96</v>
      </c>
      <c r="P694" s="837"/>
      <c r="Q694" s="850">
        <v>77.22</v>
      </c>
    </row>
    <row r="695" spans="1:17" ht="14.4" customHeight="1" x14ac:dyDescent="0.3">
      <c r="A695" s="831" t="s">
        <v>577</v>
      </c>
      <c r="B695" s="832" t="s">
        <v>5291</v>
      </c>
      <c r="C695" s="832" t="s">
        <v>4123</v>
      </c>
      <c r="D695" s="832" t="s">
        <v>4347</v>
      </c>
      <c r="E695" s="832" t="s">
        <v>4348</v>
      </c>
      <c r="F695" s="849">
        <v>25</v>
      </c>
      <c r="G695" s="849">
        <v>6792.89</v>
      </c>
      <c r="H695" s="849">
        <v>1.0162561731119366</v>
      </c>
      <c r="I695" s="849">
        <v>271.71559999999999</v>
      </c>
      <c r="J695" s="849">
        <v>24.6</v>
      </c>
      <c r="K695" s="849">
        <v>6684.23</v>
      </c>
      <c r="L695" s="849">
        <v>1</v>
      </c>
      <c r="M695" s="849">
        <v>271.71666666666664</v>
      </c>
      <c r="N695" s="849">
        <v>13.8</v>
      </c>
      <c r="O695" s="849">
        <v>3749.6899999999996</v>
      </c>
      <c r="P695" s="837">
        <v>0.5609756097560975</v>
      </c>
      <c r="Q695" s="850">
        <v>271.71666666666664</v>
      </c>
    </row>
    <row r="696" spans="1:17" ht="14.4" customHeight="1" x14ac:dyDescent="0.3">
      <c r="A696" s="831" t="s">
        <v>577</v>
      </c>
      <c r="B696" s="832" t="s">
        <v>5291</v>
      </c>
      <c r="C696" s="832" t="s">
        <v>4123</v>
      </c>
      <c r="D696" s="832" t="s">
        <v>5295</v>
      </c>
      <c r="E696" s="832" t="s">
        <v>5296</v>
      </c>
      <c r="F696" s="849"/>
      <c r="G696" s="849"/>
      <c r="H696" s="849"/>
      <c r="I696" s="849"/>
      <c r="J696" s="849">
        <v>13</v>
      </c>
      <c r="K696" s="849">
        <v>2849.6</v>
      </c>
      <c r="L696" s="849">
        <v>1</v>
      </c>
      <c r="M696" s="849">
        <v>219.2</v>
      </c>
      <c r="N696" s="849"/>
      <c r="O696" s="849"/>
      <c r="P696" s="837"/>
      <c r="Q696" s="850"/>
    </row>
    <row r="697" spans="1:17" ht="14.4" customHeight="1" x14ac:dyDescent="0.3">
      <c r="A697" s="831" t="s">
        <v>577</v>
      </c>
      <c r="B697" s="832" t="s">
        <v>5291</v>
      </c>
      <c r="C697" s="832" t="s">
        <v>4123</v>
      </c>
      <c r="D697" s="832" t="s">
        <v>4356</v>
      </c>
      <c r="E697" s="832" t="s">
        <v>4357</v>
      </c>
      <c r="F697" s="849">
        <v>1.5</v>
      </c>
      <c r="G697" s="849">
        <v>118.2</v>
      </c>
      <c r="H697" s="849">
        <v>0.17240121935210981</v>
      </c>
      <c r="I697" s="849">
        <v>78.8</v>
      </c>
      <c r="J697" s="849">
        <v>8.6999999999999993</v>
      </c>
      <c r="K697" s="849">
        <v>685.61</v>
      </c>
      <c r="L697" s="849">
        <v>1</v>
      </c>
      <c r="M697" s="849">
        <v>78.805747126436785</v>
      </c>
      <c r="N697" s="849"/>
      <c r="O697" s="849"/>
      <c r="P697" s="837"/>
      <c r="Q697" s="850"/>
    </row>
    <row r="698" spans="1:17" ht="14.4" customHeight="1" x14ac:dyDescent="0.3">
      <c r="A698" s="831" t="s">
        <v>577</v>
      </c>
      <c r="B698" s="832" t="s">
        <v>5291</v>
      </c>
      <c r="C698" s="832" t="s">
        <v>4123</v>
      </c>
      <c r="D698" s="832" t="s">
        <v>4358</v>
      </c>
      <c r="E698" s="832" t="s">
        <v>4359</v>
      </c>
      <c r="F698" s="849">
        <v>16</v>
      </c>
      <c r="G698" s="849">
        <v>1122.4000000000001</v>
      </c>
      <c r="H698" s="849">
        <v>5.0867890324042602</v>
      </c>
      <c r="I698" s="849">
        <v>70.150000000000006</v>
      </c>
      <c r="J698" s="849">
        <v>5</v>
      </c>
      <c r="K698" s="849">
        <v>220.65</v>
      </c>
      <c r="L698" s="849">
        <v>1</v>
      </c>
      <c r="M698" s="849">
        <v>44.13</v>
      </c>
      <c r="N698" s="849">
        <v>53</v>
      </c>
      <c r="O698" s="849">
        <v>2338.89</v>
      </c>
      <c r="P698" s="837">
        <v>10.6</v>
      </c>
      <c r="Q698" s="850">
        <v>44.129999999999995</v>
      </c>
    </row>
    <row r="699" spans="1:17" ht="14.4" customHeight="1" x14ac:dyDescent="0.3">
      <c r="A699" s="831" t="s">
        <v>577</v>
      </c>
      <c r="B699" s="832" t="s">
        <v>5291</v>
      </c>
      <c r="C699" s="832" t="s">
        <v>4123</v>
      </c>
      <c r="D699" s="832" t="s">
        <v>4360</v>
      </c>
      <c r="E699" s="832" t="s">
        <v>4361</v>
      </c>
      <c r="F699" s="849"/>
      <c r="G699" s="849"/>
      <c r="H699" s="849"/>
      <c r="I699" s="849"/>
      <c r="J699" s="849">
        <v>0.3</v>
      </c>
      <c r="K699" s="849">
        <v>229.56</v>
      </c>
      <c r="L699" s="849">
        <v>1</v>
      </c>
      <c r="M699" s="849">
        <v>765.2</v>
      </c>
      <c r="N699" s="849">
        <v>0.89999999999999991</v>
      </c>
      <c r="O699" s="849">
        <v>688.68000000000006</v>
      </c>
      <c r="P699" s="837">
        <v>3.0000000000000004</v>
      </c>
      <c r="Q699" s="850">
        <v>765.20000000000016</v>
      </c>
    </row>
    <row r="700" spans="1:17" ht="14.4" customHeight="1" x14ac:dyDescent="0.3">
      <c r="A700" s="831" t="s">
        <v>577</v>
      </c>
      <c r="B700" s="832" t="s">
        <v>5291</v>
      </c>
      <c r="C700" s="832" t="s">
        <v>4123</v>
      </c>
      <c r="D700" s="832" t="s">
        <v>4362</v>
      </c>
      <c r="E700" s="832" t="s">
        <v>4363</v>
      </c>
      <c r="F700" s="849"/>
      <c r="G700" s="849"/>
      <c r="H700" s="849"/>
      <c r="I700" s="849"/>
      <c r="J700" s="849">
        <v>1.4</v>
      </c>
      <c r="K700" s="849">
        <v>1119.67</v>
      </c>
      <c r="L700" s="849">
        <v>1</v>
      </c>
      <c r="M700" s="849">
        <v>799.76428571428585</v>
      </c>
      <c r="N700" s="849"/>
      <c r="O700" s="849"/>
      <c r="P700" s="837"/>
      <c r="Q700" s="850"/>
    </row>
    <row r="701" spans="1:17" ht="14.4" customHeight="1" x14ac:dyDescent="0.3">
      <c r="A701" s="831" t="s">
        <v>577</v>
      </c>
      <c r="B701" s="832" t="s">
        <v>5291</v>
      </c>
      <c r="C701" s="832" t="s">
        <v>4123</v>
      </c>
      <c r="D701" s="832" t="s">
        <v>5297</v>
      </c>
      <c r="E701" s="832" t="s">
        <v>5298</v>
      </c>
      <c r="F701" s="849"/>
      <c r="G701" s="849"/>
      <c r="H701" s="849"/>
      <c r="I701" s="849"/>
      <c r="J701" s="849"/>
      <c r="K701" s="849"/>
      <c r="L701" s="849"/>
      <c r="M701" s="849"/>
      <c r="N701" s="849">
        <v>6</v>
      </c>
      <c r="O701" s="849">
        <v>554.94000000000005</v>
      </c>
      <c r="P701" s="837"/>
      <c r="Q701" s="850">
        <v>92.490000000000009</v>
      </c>
    </row>
    <row r="702" spans="1:17" ht="14.4" customHeight="1" x14ac:dyDescent="0.3">
      <c r="A702" s="831" t="s">
        <v>577</v>
      </c>
      <c r="B702" s="832" t="s">
        <v>5291</v>
      </c>
      <c r="C702" s="832" t="s">
        <v>4123</v>
      </c>
      <c r="D702" s="832" t="s">
        <v>5299</v>
      </c>
      <c r="E702" s="832" t="s">
        <v>5300</v>
      </c>
      <c r="F702" s="849"/>
      <c r="G702" s="849"/>
      <c r="H702" s="849"/>
      <c r="I702" s="849"/>
      <c r="J702" s="849"/>
      <c r="K702" s="849"/>
      <c r="L702" s="849"/>
      <c r="M702" s="849"/>
      <c r="N702" s="849">
        <v>0.2</v>
      </c>
      <c r="O702" s="849">
        <v>315.94</v>
      </c>
      <c r="P702" s="837"/>
      <c r="Q702" s="850">
        <v>1579.6999999999998</v>
      </c>
    </row>
    <row r="703" spans="1:17" ht="14.4" customHeight="1" x14ac:dyDescent="0.3">
      <c r="A703" s="831" t="s">
        <v>577</v>
      </c>
      <c r="B703" s="832" t="s">
        <v>5291</v>
      </c>
      <c r="C703" s="832" t="s">
        <v>4123</v>
      </c>
      <c r="D703" s="832" t="s">
        <v>4371</v>
      </c>
      <c r="E703" s="832" t="s">
        <v>4372</v>
      </c>
      <c r="F703" s="849">
        <v>0.2</v>
      </c>
      <c r="G703" s="849">
        <v>154.43</v>
      </c>
      <c r="H703" s="849">
        <v>0.33333333333333331</v>
      </c>
      <c r="I703" s="849">
        <v>772.15</v>
      </c>
      <c r="J703" s="849">
        <v>0.6</v>
      </c>
      <c r="K703" s="849">
        <v>463.29</v>
      </c>
      <c r="L703" s="849">
        <v>1</v>
      </c>
      <c r="M703" s="849">
        <v>772.15000000000009</v>
      </c>
      <c r="N703" s="849">
        <v>0.3</v>
      </c>
      <c r="O703" s="849">
        <v>231.64</v>
      </c>
      <c r="P703" s="837">
        <v>0.49998920762373456</v>
      </c>
      <c r="Q703" s="850">
        <v>772.13333333333333</v>
      </c>
    </row>
    <row r="704" spans="1:17" ht="14.4" customHeight="1" x14ac:dyDescent="0.3">
      <c r="A704" s="831" t="s">
        <v>577</v>
      </c>
      <c r="B704" s="832" t="s">
        <v>5291</v>
      </c>
      <c r="C704" s="832" t="s">
        <v>4123</v>
      </c>
      <c r="D704" s="832" t="s">
        <v>4373</v>
      </c>
      <c r="E704" s="832"/>
      <c r="F704" s="849">
        <v>0.96</v>
      </c>
      <c r="G704" s="849">
        <v>3265.04</v>
      </c>
      <c r="H704" s="849"/>
      <c r="I704" s="849">
        <v>3401.0833333333335</v>
      </c>
      <c r="J704" s="849"/>
      <c r="K704" s="849"/>
      <c r="L704" s="849"/>
      <c r="M704" s="849"/>
      <c r="N704" s="849"/>
      <c r="O704" s="849"/>
      <c r="P704" s="837"/>
      <c r="Q704" s="850"/>
    </row>
    <row r="705" spans="1:17" ht="14.4" customHeight="1" x14ac:dyDescent="0.3">
      <c r="A705" s="831" t="s">
        <v>577</v>
      </c>
      <c r="B705" s="832" t="s">
        <v>5291</v>
      </c>
      <c r="C705" s="832" t="s">
        <v>4123</v>
      </c>
      <c r="D705" s="832" t="s">
        <v>4374</v>
      </c>
      <c r="E705" s="832" t="s">
        <v>1361</v>
      </c>
      <c r="F705" s="849"/>
      <c r="G705" s="849"/>
      <c r="H705" s="849"/>
      <c r="I705" s="849"/>
      <c r="J705" s="849"/>
      <c r="K705" s="849"/>
      <c r="L705" s="849"/>
      <c r="M705" s="849"/>
      <c r="N705" s="849">
        <v>2</v>
      </c>
      <c r="O705" s="849">
        <v>857.48</v>
      </c>
      <c r="P705" s="837"/>
      <c r="Q705" s="850">
        <v>428.74</v>
      </c>
    </row>
    <row r="706" spans="1:17" ht="14.4" customHeight="1" x14ac:dyDescent="0.3">
      <c r="A706" s="831" t="s">
        <v>577</v>
      </c>
      <c r="B706" s="832" t="s">
        <v>5291</v>
      </c>
      <c r="C706" s="832" t="s">
        <v>4123</v>
      </c>
      <c r="D706" s="832" t="s">
        <v>5301</v>
      </c>
      <c r="E706" s="832" t="s">
        <v>1361</v>
      </c>
      <c r="F706" s="849"/>
      <c r="G706" s="849"/>
      <c r="H706" s="849"/>
      <c r="I706" s="849"/>
      <c r="J706" s="849">
        <v>0.5</v>
      </c>
      <c r="K706" s="849">
        <v>428.77</v>
      </c>
      <c r="L706" s="849">
        <v>1</v>
      </c>
      <c r="M706" s="849">
        <v>857.54</v>
      </c>
      <c r="N706" s="849"/>
      <c r="O706" s="849"/>
      <c r="P706" s="837"/>
      <c r="Q706" s="850"/>
    </row>
    <row r="707" spans="1:17" ht="14.4" customHeight="1" x14ac:dyDescent="0.3">
      <c r="A707" s="831" t="s">
        <v>577</v>
      </c>
      <c r="B707" s="832" t="s">
        <v>5291</v>
      </c>
      <c r="C707" s="832" t="s">
        <v>4123</v>
      </c>
      <c r="D707" s="832" t="s">
        <v>4375</v>
      </c>
      <c r="E707" s="832" t="s">
        <v>4376</v>
      </c>
      <c r="F707" s="849"/>
      <c r="G707" s="849"/>
      <c r="H707" s="849"/>
      <c r="I707" s="849"/>
      <c r="J707" s="849">
        <v>0.8</v>
      </c>
      <c r="K707" s="849">
        <v>1700.48</v>
      </c>
      <c r="L707" s="849">
        <v>1</v>
      </c>
      <c r="M707" s="849">
        <v>2125.6</v>
      </c>
      <c r="N707" s="849">
        <v>3.3</v>
      </c>
      <c r="O707" s="849">
        <v>7651.11</v>
      </c>
      <c r="P707" s="837">
        <v>4.4993825272864134</v>
      </c>
      <c r="Q707" s="850">
        <v>2318.5181818181818</v>
      </c>
    </row>
    <row r="708" spans="1:17" ht="14.4" customHeight="1" x14ac:dyDescent="0.3">
      <c r="A708" s="831" t="s">
        <v>577</v>
      </c>
      <c r="B708" s="832" t="s">
        <v>5291</v>
      </c>
      <c r="C708" s="832" t="s">
        <v>4123</v>
      </c>
      <c r="D708" s="832" t="s">
        <v>4379</v>
      </c>
      <c r="E708" s="832" t="s">
        <v>4380</v>
      </c>
      <c r="F708" s="849"/>
      <c r="G708" s="849"/>
      <c r="H708" s="849"/>
      <c r="I708" s="849"/>
      <c r="J708" s="849"/>
      <c r="K708" s="849"/>
      <c r="L708" s="849"/>
      <c r="M708" s="849"/>
      <c r="N708" s="849">
        <v>1.6</v>
      </c>
      <c r="O708" s="849">
        <v>5221.9799999999996</v>
      </c>
      <c r="P708" s="837"/>
      <c r="Q708" s="850">
        <v>3263.7374999999997</v>
      </c>
    </row>
    <row r="709" spans="1:17" ht="14.4" customHeight="1" x14ac:dyDescent="0.3">
      <c r="A709" s="831" t="s">
        <v>577</v>
      </c>
      <c r="B709" s="832" t="s">
        <v>5291</v>
      </c>
      <c r="C709" s="832" t="s">
        <v>4123</v>
      </c>
      <c r="D709" s="832" t="s">
        <v>4383</v>
      </c>
      <c r="E709" s="832" t="s">
        <v>939</v>
      </c>
      <c r="F709" s="849"/>
      <c r="G709" s="849"/>
      <c r="H709" s="849"/>
      <c r="I709" s="849"/>
      <c r="J709" s="849"/>
      <c r="K709" s="849"/>
      <c r="L709" s="849"/>
      <c r="M709" s="849"/>
      <c r="N709" s="849">
        <v>0.9</v>
      </c>
      <c r="O709" s="849">
        <v>19912.5</v>
      </c>
      <c r="P709" s="837"/>
      <c r="Q709" s="850">
        <v>22125</v>
      </c>
    </row>
    <row r="710" spans="1:17" ht="14.4" customHeight="1" x14ac:dyDescent="0.3">
      <c r="A710" s="831" t="s">
        <v>577</v>
      </c>
      <c r="B710" s="832" t="s">
        <v>5291</v>
      </c>
      <c r="C710" s="832" t="s">
        <v>4384</v>
      </c>
      <c r="D710" s="832" t="s">
        <v>4387</v>
      </c>
      <c r="E710" s="832" t="s">
        <v>4388</v>
      </c>
      <c r="F710" s="849">
        <v>151</v>
      </c>
      <c r="G710" s="849">
        <v>302708.96999999997</v>
      </c>
      <c r="H710" s="849">
        <v>0.91057421478837586</v>
      </c>
      <c r="I710" s="849">
        <v>2004.6951655629136</v>
      </c>
      <c r="J710" s="849">
        <v>155</v>
      </c>
      <c r="K710" s="849">
        <v>332437.45</v>
      </c>
      <c r="L710" s="849">
        <v>1</v>
      </c>
      <c r="M710" s="849">
        <v>2144.7577419354839</v>
      </c>
      <c r="N710" s="849">
        <v>89</v>
      </c>
      <c r="O710" s="849">
        <v>192201.73</v>
      </c>
      <c r="P710" s="837">
        <v>0.57815907924934451</v>
      </c>
      <c r="Q710" s="850">
        <v>2159.5700000000002</v>
      </c>
    </row>
    <row r="711" spans="1:17" ht="14.4" customHeight="1" x14ac:dyDescent="0.3">
      <c r="A711" s="831" t="s">
        <v>577</v>
      </c>
      <c r="B711" s="832" t="s">
        <v>5291</v>
      </c>
      <c r="C711" s="832" t="s">
        <v>4384</v>
      </c>
      <c r="D711" s="832" t="s">
        <v>4389</v>
      </c>
      <c r="E711" s="832" t="s">
        <v>4390</v>
      </c>
      <c r="F711" s="849">
        <v>1</v>
      </c>
      <c r="G711" s="849">
        <v>2465.62</v>
      </c>
      <c r="H711" s="849">
        <v>0.23338507846960602</v>
      </c>
      <c r="I711" s="849">
        <v>2465.62</v>
      </c>
      <c r="J711" s="849">
        <v>4</v>
      </c>
      <c r="K711" s="849">
        <v>10564.6</v>
      </c>
      <c r="L711" s="849">
        <v>1</v>
      </c>
      <c r="M711" s="849">
        <v>2641.15</v>
      </c>
      <c r="N711" s="849">
        <v>46</v>
      </c>
      <c r="O711" s="849">
        <v>121492.90000000001</v>
      </c>
      <c r="P711" s="837">
        <v>11.5</v>
      </c>
      <c r="Q711" s="850">
        <v>2641.15</v>
      </c>
    </row>
    <row r="712" spans="1:17" ht="14.4" customHeight="1" x14ac:dyDescent="0.3">
      <c r="A712" s="831" t="s">
        <v>577</v>
      </c>
      <c r="B712" s="832" t="s">
        <v>5291</v>
      </c>
      <c r="C712" s="832" t="s">
        <v>4384</v>
      </c>
      <c r="D712" s="832" t="s">
        <v>4391</v>
      </c>
      <c r="E712" s="832" t="s">
        <v>4392</v>
      </c>
      <c r="F712" s="849"/>
      <c r="G712" s="849"/>
      <c r="H712" s="849"/>
      <c r="I712" s="849"/>
      <c r="J712" s="849"/>
      <c r="K712" s="849"/>
      <c r="L712" s="849"/>
      <c r="M712" s="849"/>
      <c r="N712" s="849">
        <v>2</v>
      </c>
      <c r="O712" s="849">
        <v>4319.1400000000003</v>
      </c>
      <c r="P712" s="837"/>
      <c r="Q712" s="850">
        <v>2159.5700000000002</v>
      </c>
    </row>
    <row r="713" spans="1:17" ht="14.4" customHeight="1" x14ac:dyDescent="0.3">
      <c r="A713" s="831" t="s">
        <v>577</v>
      </c>
      <c r="B713" s="832" t="s">
        <v>5291</v>
      </c>
      <c r="C713" s="832" t="s">
        <v>4384</v>
      </c>
      <c r="D713" s="832" t="s">
        <v>4393</v>
      </c>
      <c r="E713" s="832" t="s">
        <v>4394</v>
      </c>
      <c r="F713" s="849">
        <v>2</v>
      </c>
      <c r="G713" s="849">
        <v>16584.18</v>
      </c>
      <c r="H713" s="849"/>
      <c r="I713" s="849">
        <v>8292.09</v>
      </c>
      <c r="J713" s="849"/>
      <c r="K713" s="849"/>
      <c r="L713" s="849"/>
      <c r="M713" s="849"/>
      <c r="N713" s="849"/>
      <c r="O713" s="849"/>
      <c r="P713" s="837"/>
      <c r="Q713" s="850"/>
    </row>
    <row r="714" spans="1:17" ht="14.4" customHeight="1" x14ac:dyDescent="0.3">
      <c r="A714" s="831" t="s">
        <v>577</v>
      </c>
      <c r="B714" s="832" t="s">
        <v>5291</v>
      </c>
      <c r="C714" s="832" t="s">
        <v>4384</v>
      </c>
      <c r="D714" s="832" t="s">
        <v>4397</v>
      </c>
      <c r="E714" s="832" t="s">
        <v>4398</v>
      </c>
      <c r="F714" s="849">
        <v>10</v>
      </c>
      <c r="G714" s="849">
        <v>10622.86</v>
      </c>
      <c r="H714" s="849">
        <v>0.430059459347854</v>
      </c>
      <c r="I714" s="849">
        <v>1062.2860000000001</v>
      </c>
      <c r="J714" s="849">
        <v>21</v>
      </c>
      <c r="K714" s="849">
        <v>24700.91</v>
      </c>
      <c r="L714" s="849">
        <v>1</v>
      </c>
      <c r="M714" s="849">
        <v>1176.2338095238094</v>
      </c>
      <c r="N714" s="849">
        <v>13</v>
      </c>
      <c r="O714" s="849">
        <v>15750.93</v>
      </c>
      <c r="P714" s="837">
        <v>0.63766598072702585</v>
      </c>
      <c r="Q714" s="850">
        <v>1211.6100000000001</v>
      </c>
    </row>
    <row r="715" spans="1:17" ht="14.4" customHeight="1" x14ac:dyDescent="0.3">
      <c r="A715" s="831" t="s">
        <v>577</v>
      </c>
      <c r="B715" s="832" t="s">
        <v>5291</v>
      </c>
      <c r="C715" s="832" t="s">
        <v>4399</v>
      </c>
      <c r="D715" s="832" t="s">
        <v>4400</v>
      </c>
      <c r="E715" s="832" t="s">
        <v>4401</v>
      </c>
      <c r="F715" s="849">
        <v>65</v>
      </c>
      <c r="G715" s="849">
        <v>21448.699999999997</v>
      </c>
      <c r="H715" s="849">
        <v>1.3541666666666665</v>
      </c>
      <c r="I715" s="849">
        <v>329.97999999999996</v>
      </c>
      <c r="J715" s="849">
        <v>48</v>
      </c>
      <c r="K715" s="849">
        <v>15839.04</v>
      </c>
      <c r="L715" s="849">
        <v>1</v>
      </c>
      <c r="M715" s="849">
        <v>329.98</v>
      </c>
      <c r="N715" s="849">
        <v>68</v>
      </c>
      <c r="O715" s="849">
        <v>22438.639999999999</v>
      </c>
      <c r="P715" s="837">
        <v>1.4166666666666665</v>
      </c>
      <c r="Q715" s="850">
        <v>329.98</v>
      </c>
    </row>
    <row r="716" spans="1:17" ht="14.4" customHeight="1" x14ac:dyDescent="0.3">
      <c r="A716" s="831" t="s">
        <v>577</v>
      </c>
      <c r="B716" s="832" t="s">
        <v>5291</v>
      </c>
      <c r="C716" s="832" t="s">
        <v>4399</v>
      </c>
      <c r="D716" s="832" t="s">
        <v>4402</v>
      </c>
      <c r="E716" s="832" t="s">
        <v>4401</v>
      </c>
      <c r="F716" s="849">
        <v>20</v>
      </c>
      <c r="G716" s="849">
        <v>8668.2000000000007</v>
      </c>
      <c r="H716" s="849">
        <v>1.2500000000000002</v>
      </c>
      <c r="I716" s="849">
        <v>433.41</v>
      </c>
      <c r="J716" s="849">
        <v>16</v>
      </c>
      <c r="K716" s="849">
        <v>6934.5599999999995</v>
      </c>
      <c r="L716" s="849">
        <v>1</v>
      </c>
      <c r="M716" s="849">
        <v>433.40999999999997</v>
      </c>
      <c r="N716" s="849">
        <v>2</v>
      </c>
      <c r="O716" s="849">
        <v>866.82</v>
      </c>
      <c r="P716" s="837">
        <v>0.12500000000000003</v>
      </c>
      <c r="Q716" s="850">
        <v>433.41</v>
      </c>
    </row>
    <row r="717" spans="1:17" ht="14.4" customHeight="1" x14ac:dyDescent="0.3">
      <c r="A717" s="831" t="s">
        <v>577</v>
      </c>
      <c r="B717" s="832" t="s">
        <v>5291</v>
      </c>
      <c r="C717" s="832" t="s">
        <v>4399</v>
      </c>
      <c r="D717" s="832" t="s">
        <v>4403</v>
      </c>
      <c r="E717" s="832" t="s">
        <v>4404</v>
      </c>
      <c r="F717" s="849">
        <v>2</v>
      </c>
      <c r="G717" s="849">
        <v>2870.72</v>
      </c>
      <c r="H717" s="849">
        <v>0.33333333333333331</v>
      </c>
      <c r="I717" s="849">
        <v>1435.36</v>
      </c>
      <c r="J717" s="849">
        <v>6</v>
      </c>
      <c r="K717" s="849">
        <v>8612.16</v>
      </c>
      <c r="L717" s="849">
        <v>1</v>
      </c>
      <c r="M717" s="849">
        <v>1435.36</v>
      </c>
      <c r="N717" s="849">
        <v>7</v>
      </c>
      <c r="O717" s="849">
        <v>10047.52</v>
      </c>
      <c r="P717" s="837">
        <v>1.1666666666666667</v>
      </c>
      <c r="Q717" s="850">
        <v>1435.3600000000001</v>
      </c>
    </row>
    <row r="718" spans="1:17" ht="14.4" customHeight="1" x14ac:dyDescent="0.3">
      <c r="A718" s="831" t="s">
        <v>577</v>
      </c>
      <c r="B718" s="832" t="s">
        <v>5291</v>
      </c>
      <c r="C718" s="832" t="s">
        <v>4399</v>
      </c>
      <c r="D718" s="832" t="s">
        <v>4405</v>
      </c>
      <c r="E718" s="832" t="s">
        <v>4404</v>
      </c>
      <c r="F718" s="849">
        <v>1</v>
      </c>
      <c r="G718" s="849">
        <v>1697.77</v>
      </c>
      <c r="H718" s="849">
        <v>1</v>
      </c>
      <c r="I718" s="849">
        <v>1697.77</v>
      </c>
      <c r="J718" s="849">
        <v>1</v>
      </c>
      <c r="K718" s="849">
        <v>1697.77</v>
      </c>
      <c r="L718" s="849">
        <v>1</v>
      </c>
      <c r="M718" s="849">
        <v>1697.77</v>
      </c>
      <c r="N718" s="849"/>
      <c r="O718" s="849"/>
      <c r="P718" s="837"/>
      <c r="Q718" s="850"/>
    </row>
    <row r="719" spans="1:17" ht="14.4" customHeight="1" x14ac:dyDescent="0.3">
      <c r="A719" s="831" t="s">
        <v>577</v>
      </c>
      <c r="B719" s="832" t="s">
        <v>5291</v>
      </c>
      <c r="C719" s="832" t="s">
        <v>4399</v>
      </c>
      <c r="D719" s="832" t="s">
        <v>4416</v>
      </c>
      <c r="E719" s="832" t="s">
        <v>4417</v>
      </c>
      <c r="F719" s="849">
        <v>2</v>
      </c>
      <c r="G719" s="849">
        <v>1214.82</v>
      </c>
      <c r="H719" s="849"/>
      <c r="I719" s="849">
        <v>607.41</v>
      </c>
      <c r="J719" s="849"/>
      <c r="K719" s="849"/>
      <c r="L719" s="849"/>
      <c r="M719" s="849"/>
      <c r="N719" s="849"/>
      <c r="O719" s="849"/>
      <c r="P719" s="837"/>
      <c r="Q719" s="850"/>
    </row>
    <row r="720" spans="1:17" ht="14.4" customHeight="1" x14ac:dyDescent="0.3">
      <c r="A720" s="831" t="s">
        <v>577</v>
      </c>
      <c r="B720" s="832" t="s">
        <v>5291</v>
      </c>
      <c r="C720" s="832" t="s">
        <v>4399</v>
      </c>
      <c r="D720" s="832" t="s">
        <v>4420</v>
      </c>
      <c r="E720" s="832" t="s">
        <v>4419</v>
      </c>
      <c r="F720" s="849"/>
      <c r="G720" s="849"/>
      <c r="H720" s="849"/>
      <c r="I720" s="849"/>
      <c r="J720" s="849">
        <v>0.30000000000000004</v>
      </c>
      <c r="K720" s="849">
        <v>379.74</v>
      </c>
      <c r="L720" s="849">
        <v>1</v>
      </c>
      <c r="M720" s="849">
        <v>1265.8</v>
      </c>
      <c r="N720" s="849">
        <v>0.4</v>
      </c>
      <c r="O720" s="849">
        <v>429.09000000000003</v>
      </c>
      <c r="P720" s="837">
        <v>1.1299573392321063</v>
      </c>
      <c r="Q720" s="850">
        <v>1072.7249999999999</v>
      </c>
    </row>
    <row r="721" spans="1:17" ht="14.4" customHeight="1" x14ac:dyDescent="0.3">
      <c r="A721" s="831" t="s">
        <v>577</v>
      </c>
      <c r="B721" s="832" t="s">
        <v>5291</v>
      </c>
      <c r="C721" s="832" t="s">
        <v>4399</v>
      </c>
      <c r="D721" s="832" t="s">
        <v>4421</v>
      </c>
      <c r="E721" s="832" t="s">
        <v>4422</v>
      </c>
      <c r="F721" s="849">
        <v>12</v>
      </c>
      <c r="G721" s="849">
        <v>1044.5999999999999</v>
      </c>
      <c r="H721" s="849">
        <v>1.3333333333333333</v>
      </c>
      <c r="I721" s="849">
        <v>87.05</v>
      </c>
      <c r="J721" s="849">
        <v>9</v>
      </c>
      <c r="K721" s="849">
        <v>783.44999999999993</v>
      </c>
      <c r="L721" s="849">
        <v>1</v>
      </c>
      <c r="M721" s="849">
        <v>87.05</v>
      </c>
      <c r="N721" s="849">
        <v>7</v>
      </c>
      <c r="O721" s="849">
        <v>609.34999999999991</v>
      </c>
      <c r="P721" s="837">
        <v>0.77777777777777768</v>
      </c>
      <c r="Q721" s="850">
        <v>87.049999999999983</v>
      </c>
    </row>
    <row r="722" spans="1:17" ht="14.4" customHeight="1" x14ac:dyDescent="0.3">
      <c r="A722" s="831" t="s">
        <v>577</v>
      </c>
      <c r="B722" s="832" t="s">
        <v>5291</v>
      </c>
      <c r="C722" s="832" t="s">
        <v>4399</v>
      </c>
      <c r="D722" s="832" t="s">
        <v>4423</v>
      </c>
      <c r="E722" s="832" t="s">
        <v>4422</v>
      </c>
      <c r="F722" s="849"/>
      <c r="G722" s="849"/>
      <c r="H722" s="849"/>
      <c r="I722" s="849"/>
      <c r="J722" s="849">
        <v>1</v>
      </c>
      <c r="K722" s="849">
        <v>129.03</v>
      </c>
      <c r="L722" s="849">
        <v>1</v>
      </c>
      <c r="M722" s="849">
        <v>129.03</v>
      </c>
      <c r="N722" s="849">
        <v>2</v>
      </c>
      <c r="O722" s="849">
        <v>258.06</v>
      </c>
      <c r="P722" s="837">
        <v>2</v>
      </c>
      <c r="Q722" s="850">
        <v>129.03</v>
      </c>
    </row>
    <row r="723" spans="1:17" ht="14.4" customHeight="1" x14ac:dyDescent="0.3">
      <c r="A723" s="831" t="s">
        <v>577</v>
      </c>
      <c r="B723" s="832" t="s">
        <v>5291</v>
      </c>
      <c r="C723" s="832" t="s">
        <v>4399</v>
      </c>
      <c r="D723" s="832" t="s">
        <v>5302</v>
      </c>
      <c r="E723" s="832" t="s">
        <v>5303</v>
      </c>
      <c r="F723" s="849"/>
      <c r="G723" s="849"/>
      <c r="H723" s="849"/>
      <c r="I723" s="849"/>
      <c r="J723" s="849">
        <v>1</v>
      </c>
      <c r="K723" s="849">
        <v>511.45</v>
      </c>
      <c r="L723" s="849">
        <v>1</v>
      </c>
      <c r="M723" s="849">
        <v>511.45</v>
      </c>
      <c r="N723" s="849"/>
      <c r="O723" s="849"/>
      <c r="P723" s="837"/>
      <c r="Q723" s="850"/>
    </row>
    <row r="724" spans="1:17" ht="14.4" customHeight="1" x14ac:dyDescent="0.3">
      <c r="A724" s="831" t="s">
        <v>577</v>
      </c>
      <c r="B724" s="832" t="s">
        <v>5291</v>
      </c>
      <c r="C724" s="832" t="s">
        <v>4399</v>
      </c>
      <c r="D724" s="832" t="s">
        <v>4426</v>
      </c>
      <c r="E724" s="832" t="s">
        <v>4427</v>
      </c>
      <c r="F724" s="849"/>
      <c r="G724" s="849"/>
      <c r="H724" s="849"/>
      <c r="I724" s="849"/>
      <c r="J724" s="849">
        <v>0.2</v>
      </c>
      <c r="K724" s="849">
        <v>22.92</v>
      </c>
      <c r="L724" s="849">
        <v>1</v>
      </c>
      <c r="M724" s="849">
        <v>114.60000000000001</v>
      </c>
      <c r="N724" s="849">
        <v>0.4</v>
      </c>
      <c r="O724" s="849">
        <v>45.84</v>
      </c>
      <c r="P724" s="837">
        <v>2</v>
      </c>
      <c r="Q724" s="850">
        <v>114.60000000000001</v>
      </c>
    </row>
    <row r="725" spans="1:17" ht="14.4" customHeight="1" x14ac:dyDescent="0.3">
      <c r="A725" s="831" t="s">
        <v>577</v>
      </c>
      <c r="B725" s="832" t="s">
        <v>5291</v>
      </c>
      <c r="C725" s="832" t="s">
        <v>4399</v>
      </c>
      <c r="D725" s="832" t="s">
        <v>4428</v>
      </c>
      <c r="E725" s="832" t="s">
        <v>4427</v>
      </c>
      <c r="F725" s="849"/>
      <c r="G725" s="849"/>
      <c r="H725" s="849"/>
      <c r="I725" s="849"/>
      <c r="J725" s="849">
        <v>0.1</v>
      </c>
      <c r="K725" s="849">
        <v>13.79</v>
      </c>
      <c r="L725" s="849">
        <v>1</v>
      </c>
      <c r="M725" s="849">
        <v>137.89999999999998</v>
      </c>
      <c r="N725" s="849">
        <v>0.30000000000000004</v>
      </c>
      <c r="O725" s="849">
        <v>41.37</v>
      </c>
      <c r="P725" s="837">
        <v>3</v>
      </c>
      <c r="Q725" s="850">
        <v>137.89999999999998</v>
      </c>
    </row>
    <row r="726" spans="1:17" ht="14.4" customHeight="1" x14ac:dyDescent="0.3">
      <c r="A726" s="831" t="s">
        <v>577</v>
      </c>
      <c r="B726" s="832" t="s">
        <v>5291</v>
      </c>
      <c r="C726" s="832" t="s">
        <v>4399</v>
      </c>
      <c r="D726" s="832" t="s">
        <v>4429</v>
      </c>
      <c r="E726" s="832" t="s">
        <v>4427</v>
      </c>
      <c r="F726" s="849"/>
      <c r="G726" s="849"/>
      <c r="H726" s="849"/>
      <c r="I726" s="849"/>
      <c r="J726" s="849">
        <v>1.5</v>
      </c>
      <c r="K726" s="849">
        <v>944.37</v>
      </c>
      <c r="L726" s="849">
        <v>1</v>
      </c>
      <c r="M726" s="849">
        <v>629.58000000000004</v>
      </c>
      <c r="N726" s="849">
        <v>3.2</v>
      </c>
      <c r="O726" s="849">
        <v>2014.65</v>
      </c>
      <c r="P726" s="837">
        <v>2.1333269798913563</v>
      </c>
      <c r="Q726" s="850">
        <v>629.578125</v>
      </c>
    </row>
    <row r="727" spans="1:17" ht="14.4" customHeight="1" x14ac:dyDescent="0.3">
      <c r="A727" s="831" t="s">
        <v>577</v>
      </c>
      <c r="B727" s="832" t="s">
        <v>5291</v>
      </c>
      <c r="C727" s="832" t="s">
        <v>4399</v>
      </c>
      <c r="D727" s="832" t="s">
        <v>4430</v>
      </c>
      <c r="E727" s="832" t="s">
        <v>4431</v>
      </c>
      <c r="F727" s="849">
        <v>2</v>
      </c>
      <c r="G727" s="849">
        <v>2339.6999999999998</v>
      </c>
      <c r="H727" s="849"/>
      <c r="I727" s="849">
        <v>1169.8499999999999</v>
      </c>
      <c r="J727" s="849"/>
      <c r="K727" s="849"/>
      <c r="L727" s="849"/>
      <c r="M727" s="849"/>
      <c r="N727" s="849"/>
      <c r="O727" s="849"/>
      <c r="P727" s="837"/>
      <c r="Q727" s="850"/>
    </row>
    <row r="728" spans="1:17" ht="14.4" customHeight="1" x14ac:dyDescent="0.3">
      <c r="A728" s="831" t="s">
        <v>577</v>
      </c>
      <c r="B728" s="832" t="s">
        <v>5291</v>
      </c>
      <c r="C728" s="832" t="s">
        <v>4399</v>
      </c>
      <c r="D728" s="832" t="s">
        <v>4432</v>
      </c>
      <c r="E728" s="832" t="s">
        <v>4433</v>
      </c>
      <c r="F728" s="849">
        <v>1</v>
      </c>
      <c r="G728" s="849">
        <v>2111.8000000000002</v>
      </c>
      <c r="H728" s="849"/>
      <c r="I728" s="849">
        <v>2111.8000000000002</v>
      </c>
      <c r="J728" s="849"/>
      <c r="K728" s="849"/>
      <c r="L728" s="849"/>
      <c r="M728" s="849"/>
      <c r="N728" s="849">
        <v>1</v>
      </c>
      <c r="O728" s="849">
        <v>2111.8000000000002</v>
      </c>
      <c r="P728" s="837"/>
      <c r="Q728" s="850">
        <v>2111.8000000000002</v>
      </c>
    </row>
    <row r="729" spans="1:17" ht="14.4" customHeight="1" x14ac:dyDescent="0.3">
      <c r="A729" s="831" t="s">
        <v>577</v>
      </c>
      <c r="B729" s="832" t="s">
        <v>5291</v>
      </c>
      <c r="C729" s="832" t="s">
        <v>4399</v>
      </c>
      <c r="D729" s="832" t="s">
        <v>4434</v>
      </c>
      <c r="E729" s="832" t="s">
        <v>4435</v>
      </c>
      <c r="F729" s="849">
        <v>4</v>
      </c>
      <c r="G729" s="849">
        <v>4137.16</v>
      </c>
      <c r="H729" s="849">
        <v>1.3333333333333333</v>
      </c>
      <c r="I729" s="849">
        <v>1034.29</v>
      </c>
      <c r="J729" s="849">
        <v>3</v>
      </c>
      <c r="K729" s="849">
        <v>3102.87</v>
      </c>
      <c r="L729" s="849">
        <v>1</v>
      </c>
      <c r="M729" s="849">
        <v>1034.29</v>
      </c>
      <c r="N729" s="849">
        <v>12</v>
      </c>
      <c r="O729" s="849">
        <v>12411.48</v>
      </c>
      <c r="P729" s="837">
        <v>4</v>
      </c>
      <c r="Q729" s="850">
        <v>1034.29</v>
      </c>
    </row>
    <row r="730" spans="1:17" ht="14.4" customHeight="1" x14ac:dyDescent="0.3">
      <c r="A730" s="831" t="s">
        <v>577</v>
      </c>
      <c r="B730" s="832" t="s">
        <v>5291</v>
      </c>
      <c r="C730" s="832" t="s">
        <v>4399</v>
      </c>
      <c r="D730" s="832" t="s">
        <v>4436</v>
      </c>
      <c r="E730" s="832" t="s">
        <v>4435</v>
      </c>
      <c r="F730" s="849">
        <v>11</v>
      </c>
      <c r="G730" s="849">
        <v>12095.38</v>
      </c>
      <c r="H730" s="849">
        <v>3.6666666666666665</v>
      </c>
      <c r="I730" s="849">
        <v>1099.58</v>
      </c>
      <c r="J730" s="849">
        <v>3</v>
      </c>
      <c r="K730" s="849">
        <v>3298.74</v>
      </c>
      <c r="L730" s="849">
        <v>1</v>
      </c>
      <c r="M730" s="849">
        <v>1099.58</v>
      </c>
      <c r="N730" s="849">
        <v>8</v>
      </c>
      <c r="O730" s="849">
        <v>8796.64</v>
      </c>
      <c r="P730" s="837">
        <v>2.6666666666666665</v>
      </c>
      <c r="Q730" s="850">
        <v>1099.58</v>
      </c>
    </row>
    <row r="731" spans="1:17" ht="14.4" customHeight="1" x14ac:dyDescent="0.3">
      <c r="A731" s="831" t="s">
        <v>577</v>
      </c>
      <c r="B731" s="832" t="s">
        <v>5291</v>
      </c>
      <c r="C731" s="832" t="s">
        <v>4399</v>
      </c>
      <c r="D731" s="832" t="s">
        <v>4437</v>
      </c>
      <c r="E731" s="832" t="s">
        <v>4435</v>
      </c>
      <c r="F731" s="849">
        <v>9</v>
      </c>
      <c r="G731" s="849">
        <v>10623.78</v>
      </c>
      <c r="H731" s="849">
        <v>1.2857142857142858</v>
      </c>
      <c r="I731" s="849">
        <v>1180.42</v>
      </c>
      <c r="J731" s="849">
        <v>7</v>
      </c>
      <c r="K731" s="849">
        <v>8262.94</v>
      </c>
      <c r="L731" s="849">
        <v>1</v>
      </c>
      <c r="M731" s="849">
        <v>1180.42</v>
      </c>
      <c r="N731" s="849">
        <v>8</v>
      </c>
      <c r="O731" s="849">
        <v>9443.36</v>
      </c>
      <c r="P731" s="837">
        <v>1.1428571428571428</v>
      </c>
      <c r="Q731" s="850">
        <v>1180.42</v>
      </c>
    </row>
    <row r="732" spans="1:17" ht="14.4" customHeight="1" x14ac:dyDescent="0.3">
      <c r="A732" s="831" t="s">
        <v>577</v>
      </c>
      <c r="B732" s="832" t="s">
        <v>5291</v>
      </c>
      <c r="C732" s="832" t="s">
        <v>4399</v>
      </c>
      <c r="D732" s="832" t="s">
        <v>4438</v>
      </c>
      <c r="E732" s="832" t="s">
        <v>4435</v>
      </c>
      <c r="F732" s="849">
        <v>14</v>
      </c>
      <c r="G732" s="849">
        <v>17468.919999999998</v>
      </c>
      <c r="H732" s="849">
        <v>2</v>
      </c>
      <c r="I732" s="849">
        <v>1247.78</v>
      </c>
      <c r="J732" s="849">
        <v>7</v>
      </c>
      <c r="K732" s="849">
        <v>8734.4599999999991</v>
      </c>
      <c r="L732" s="849">
        <v>1</v>
      </c>
      <c r="M732" s="849">
        <v>1247.78</v>
      </c>
      <c r="N732" s="849">
        <v>9</v>
      </c>
      <c r="O732" s="849">
        <v>11230.02</v>
      </c>
      <c r="P732" s="837">
        <v>1.2857142857142858</v>
      </c>
      <c r="Q732" s="850">
        <v>1247.78</v>
      </c>
    </row>
    <row r="733" spans="1:17" ht="14.4" customHeight="1" x14ac:dyDescent="0.3">
      <c r="A733" s="831" t="s">
        <v>577</v>
      </c>
      <c r="B733" s="832" t="s">
        <v>5291</v>
      </c>
      <c r="C733" s="832" t="s">
        <v>4399</v>
      </c>
      <c r="D733" s="832" t="s">
        <v>4439</v>
      </c>
      <c r="E733" s="832" t="s">
        <v>4435</v>
      </c>
      <c r="F733" s="849"/>
      <c r="G733" s="849"/>
      <c r="H733" s="849"/>
      <c r="I733" s="849"/>
      <c r="J733" s="849"/>
      <c r="K733" s="849"/>
      <c r="L733" s="849"/>
      <c r="M733" s="849"/>
      <c r="N733" s="849">
        <v>1</v>
      </c>
      <c r="O733" s="849">
        <v>1376.29</v>
      </c>
      <c r="P733" s="837"/>
      <c r="Q733" s="850">
        <v>1376.29</v>
      </c>
    </row>
    <row r="734" spans="1:17" ht="14.4" customHeight="1" x14ac:dyDescent="0.3">
      <c r="A734" s="831" t="s">
        <v>577</v>
      </c>
      <c r="B734" s="832" t="s">
        <v>5291</v>
      </c>
      <c r="C734" s="832" t="s">
        <v>4399</v>
      </c>
      <c r="D734" s="832" t="s">
        <v>4440</v>
      </c>
      <c r="E734" s="832" t="s">
        <v>4441</v>
      </c>
      <c r="F734" s="849">
        <v>2</v>
      </c>
      <c r="G734" s="849">
        <v>21251.68</v>
      </c>
      <c r="H734" s="849"/>
      <c r="I734" s="849">
        <v>10625.84</v>
      </c>
      <c r="J734" s="849"/>
      <c r="K734" s="849"/>
      <c r="L734" s="849"/>
      <c r="M734" s="849"/>
      <c r="N734" s="849">
        <v>2</v>
      </c>
      <c r="O734" s="849">
        <v>21251.68</v>
      </c>
      <c r="P734" s="837"/>
      <c r="Q734" s="850">
        <v>10625.84</v>
      </c>
    </row>
    <row r="735" spans="1:17" ht="14.4" customHeight="1" x14ac:dyDescent="0.3">
      <c r="A735" s="831" t="s">
        <v>577</v>
      </c>
      <c r="B735" s="832" t="s">
        <v>5291</v>
      </c>
      <c r="C735" s="832" t="s">
        <v>4399</v>
      </c>
      <c r="D735" s="832" t="s">
        <v>4447</v>
      </c>
      <c r="E735" s="832" t="s">
        <v>4448</v>
      </c>
      <c r="F735" s="849">
        <v>1</v>
      </c>
      <c r="G735" s="849">
        <v>499.53</v>
      </c>
      <c r="H735" s="849">
        <v>0.16666666666666666</v>
      </c>
      <c r="I735" s="849">
        <v>499.53</v>
      </c>
      <c r="J735" s="849">
        <v>6</v>
      </c>
      <c r="K735" s="849">
        <v>2997.18</v>
      </c>
      <c r="L735" s="849">
        <v>1</v>
      </c>
      <c r="M735" s="849">
        <v>499.53</v>
      </c>
      <c r="N735" s="849"/>
      <c r="O735" s="849"/>
      <c r="P735" s="837"/>
      <c r="Q735" s="850"/>
    </row>
    <row r="736" spans="1:17" ht="14.4" customHeight="1" x14ac:dyDescent="0.3">
      <c r="A736" s="831" t="s">
        <v>577</v>
      </c>
      <c r="B736" s="832" t="s">
        <v>5291</v>
      </c>
      <c r="C736" s="832" t="s">
        <v>4399</v>
      </c>
      <c r="D736" s="832" t="s">
        <v>5304</v>
      </c>
      <c r="E736" s="832" t="s">
        <v>4448</v>
      </c>
      <c r="F736" s="849">
        <v>6</v>
      </c>
      <c r="G736" s="849">
        <v>2561.88</v>
      </c>
      <c r="H736" s="849">
        <v>1.5</v>
      </c>
      <c r="I736" s="849">
        <v>426.98</v>
      </c>
      <c r="J736" s="849">
        <v>4</v>
      </c>
      <c r="K736" s="849">
        <v>1707.92</v>
      </c>
      <c r="L736" s="849">
        <v>1</v>
      </c>
      <c r="M736" s="849">
        <v>426.98</v>
      </c>
      <c r="N736" s="849">
        <v>1</v>
      </c>
      <c r="O736" s="849">
        <v>426.98</v>
      </c>
      <c r="P736" s="837">
        <v>0.25</v>
      </c>
      <c r="Q736" s="850">
        <v>426.98</v>
      </c>
    </row>
    <row r="737" spans="1:17" ht="14.4" customHeight="1" x14ac:dyDescent="0.3">
      <c r="A737" s="831" t="s">
        <v>577</v>
      </c>
      <c r="B737" s="832" t="s">
        <v>5291</v>
      </c>
      <c r="C737" s="832" t="s">
        <v>4399</v>
      </c>
      <c r="D737" s="832" t="s">
        <v>4449</v>
      </c>
      <c r="E737" s="832" t="s">
        <v>4450</v>
      </c>
      <c r="F737" s="849"/>
      <c r="G737" s="849"/>
      <c r="H737" s="849"/>
      <c r="I737" s="849"/>
      <c r="J737" s="849">
        <v>3</v>
      </c>
      <c r="K737" s="849">
        <v>28973.61</v>
      </c>
      <c r="L737" s="849">
        <v>1</v>
      </c>
      <c r="M737" s="849">
        <v>9657.8700000000008</v>
      </c>
      <c r="N737" s="849"/>
      <c r="O737" s="849"/>
      <c r="P737" s="837"/>
      <c r="Q737" s="850"/>
    </row>
    <row r="738" spans="1:17" ht="14.4" customHeight="1" x14ac:dyDescent="0.3">
      <c r="A738" s="831" t="s">
        <v>577</v>
      </c>
      <c r="B738" s="832" t="s">
        <v>5291</v>
      </c>
      <c r="C738" s="832" t="s">
        <v>4399</v>
      </c>
      <c r="D738" s="832" t="s">
        <v>4451</v>
      </c>
      <c r="E738" s="832" t="s">
        <v>4422</v>
      </c>
      <c r="F738" s="849">
        <v>18</v>
      </c>
      <c r="G738" s="849">
        <v>1242.3600000000001</v>
      </c>
      <c r="H738" s="849">
        <v>2.0000000000000004</v>
      </c>
      <c r="I738" s="849">
        <v>69.02000000000001</v>
      </c>
      <c r="J738" s="849">
        <v>9</v>
      </c>
      <c r="K738" s="849">
        <v>621.17999999999995</v>
      </c>
      <c r="L738" s="849">
        <v>1</v>
      </c>
      <c r="M738" s="849">
        <v>69.02</v>
      </c>
      <c r="N738" s="849">
        <v>19</v>
      </c>
      <c r="O738" s="849">
        <v>1311.38</v>
      </c>
      <c r="P738" s="837">
        <v>2.1111111111111116</v>
      </c>
      <c r="Q738" s="850">
        <v>69.02000000000001</v>
      </c>
    </row>
    <row r="739" spans="1:17" ht="14.4" customHeight="1" x14ac:dyDescent="0.3">
      <c r="A739" s="831" t="s">
        <v>577</v>
      </c>
      <c r="B739" s="832" t="s">
        <v>5291</v>
      </c>
      <c r="C739" s="832" t="s">
        <v>4399</v>
      </c>
      <c r="D739" s="832" t="s">
        <v>4452</v>
      </c>
      <c r="E739" s="832" t="s">
        <v>4422</v>
      </c>
      <c r="F739" s="849">
        <v>5</v>
      </c>
      <c r="G739" s="849">
        <v>424.90000000000003</v>
      </c>
      <c r="H739" s="849">
        <v>0.7142857142857143</v>
      </c>
      <c r="I739" s="849">
        <v>84.98</v>
      </c>
      <c r="J739" s="849">
        <v>7</v>
      </c>
      <c r="K739" s="849">
        <v>594.86</v>
      </c>
      <c r="L739" s="849">
        <v>1</v>
      </c>
      <c r="M739" s="849">
        <v>84.98</v>
      </c>
      <c r="N739" s="849">
        <v>2</v>
      </c>
      <c r="O739" s="849">
        <v>169.96</v>
      </c>
      <c r="P739" s="837">
        <v>0.2857142857142857</v>
      </c>
      <c r="Q739" s="850">
        <v>84.98</v>
      </c>
    </row>
    <row r="740" spans="1:17" ht="14.4" customHeight="1" x14ac:dyDescent="0.3">
      <c r="A740" s="831" t="s">
        <v>577</v>
      </c>
      <c r="B740" s="832" t="s">
        <v>5291</v>
      </c>
      <c r="C740" s="832" t="s">
        <v>4399</v>
      </c>
      <c r="D740" s="832" t="s">
        <v>4455</v>
      </c>
      <c r="E740" s="832" t="s">
        <v>4456</v>
      </c>
      <c r="F740" s="849">
        <v>3</v>
      </c>
      <c r="G740" s="849">
        <v>690.21</v>
      </c>
      <c r="H740" s="849">
        <v>3.0000000000000004</v>
      </c>
      <c r="I740" s="849">
        <v>230.07000000000002</v>
      </c>
      <c r="J740" s="849">
        <v>1</v>
      </c>
      <c r="K740" s="849">
        <v>230.07</v>
      </c>
      <c r="L740" s="849">
        <v>1</v>
      </c>
      <c r="M740" s="849">
        <v>230.07</v>
      </c>
      <c r="N740" s="849"/>
      <c r="O740" s="849"/>
      <c r="P740" s="837"/>
      <c r="Q740" s="850"/>
    </row>
    <row r="741" spans="1:17" ht="14.4" customHeight="1" x14ac:dyDescent="0.3">
      <c r="A741" s="831" t="s">
        <v>577</v>
      </c>
      <c r="B741" s="832" t="s">
        <v>5291</v>
      </c>
      <c r="C741" s="832" t="s">
        <v>4399</v>
      </c>
      <c r="D741" s="832" t="s">
        <v>4457</v>
      </c>
      <c r="E741" s="832" t="s">
        <v>4458</v>
      </c>
      <c r="F741" s="849">
        <v>2</v>
      </c>
      <c r="G741" s="849">
        <v>246.66</v>
      </c>
      <c r="H741" s="849"/>
      <c r="I741" s="849">
        <v>123.33</v>
      </c>
      <c r="J741" s="849"/>
      <c r="K741" s="849"/>
      <c r="L741" s="849"/>
      <c r="M741" s="849"/>
      <c r="N741" s="849"/>
      <c r="O741" s="849"/>
      <c r="P741" s="837"/>
      <c r="Q741" s="850"/>
    </row>
    <row r="742" spans="1:17" ht="14.4" customHeight="1" x14ac:dyDescent="0.3">
      <c r="A742" s="831" t="s">
        <v>577</v>
      </c>
      <c r="B742" s="832" t="s">
        <v>5291</v>
      </c>
      <c r="C742" s="832" t="s">
        <v>4399</v>
      </c>
      <c r="D742" s="832" t="s">
        <v>4460</v>
      </c>
      <c r="E742" s="832" t="s">
        <v>4461</v>
      </c>
      <c r="F742" s="849">
        <v>2</v>
      </c>
      <c r="G742" s="849">
        <v>435.28</v>
      </c>
      <c r="H742" s="849"/>
      <c r="I742" s="849">
        <v>217.64</v>
      </c>
      <c r="J742" s="849"/>
      <c r="K742" s="849"/>
      <c r="L742" s="849"/>
      <c r="M742" s="849"/>
      <c r="N742" s="849">
        <v>1</v>
      </c>
      <c r="O742" s="849">
        <v>217.64</v>
      </c>
      <c r="P742" s="837"/>
      <c r="Q742" s="850">
        <v>217.64</v>
      </c>
    </row>
    <row r="743" spans="1:17" ht="14.4" customHeight="1" x14ac:dyDescent="0.3">
      <c r="A743" s="831" t="s">
        <v>577</v>
      </c>
      <c r="B743" s="832" t="s">
        <v>5291</v>
      </c>
      <c r="C743" s="832" t="s">
        <v>4399</v>
      </c>
      <c r="D743" s="832" t="s">
        <v>4462</v>
      </c>
      <c r="E743" s="832" t="s">
        <v>4461</v>
      </c>
      <c r="F743" s="849">
        <v>1</v>
      </c>
      <c r="G743" s="849">
        <v>265.31</v>
      </c>
      <c r="H743" s="849"/>
      <c r="I743" s="849">
        <v>265.31</v>
      </c>
      <c r="J743" s="849"/>
      <c r="K743" s="849"/>
      <c r="L743" s="849"/>
      <c r="M743" s="849"/>
      <c r="N743" s="849">
        <v>4</v>
      </c>
      <c r="O743" s="849">
        <v>1061.24</v>
      </c>
      <c r="P743" s="837"/>
      <c r="Q743" s="850">
        <v>265.31</v>
      </c>
    </row>
    <row r="744" spans="1:17" ht="14.4" customHeight="1" x14ac:dyDescent="0.3">
      <c r="A744" s="831" t="s">
        <v>577</v>
      </c>
      <c r="B744" s="832" t="s">
        <v>5291</v>
      </c>
      <c r="C744" s="832" t="s">
        <v>4399</v>
      </c>
      <c r="D744" s="832" t="s">
        <v>4463</v>
      </c>
      <c r="E744" s="832" t="s">
        <v>4464</v>
      </c>
      <c r="F744" s="849">
        <v>2</v>
      </c>
      <c r="G744" s="849">
        <v>1036.3599999999999</v>
      </c>
      <c r="H744" s="849"/>
      <c r="I744" s="849">
        <v>518.17999999999995</v>
      </c>
      <c r="J744" s="849"/>
      <c r="K744" s="849"/>
      <c r="L744" s="849"/>
      <c r="M744" s="849"/>
      <c r="N744" s="849"/>
      <c r="O744" s="849"/>
      <c r="P744" s="837"/>
      <c r="Q744" s="850"/>
    </row>
    <row r="745" spans="1:17" ht="14.4" customHeight="1" x14ac:dyDescent="0.3">
      <c r="A745" s="831" t="s">
        <v>577</v>
      </c>
      <c r="B745" s="832" t="s">
        <v>5291</v>
      </c>
      <c r="C745" s="832" t="s">
        <v>4399</v>
      </c>
      <c r="D745" s="832" t="s">
        <v>4465</v>
      </c>
      <c r="E745" s="832" t="s">
        <v>4466</v>
      </c>
      <c r="F745" s="849"/>
      <c r="G745" s="849"/>
      <c r="H745" s="849"/>
      <c r="I745" s="849"/>
      <c r="J745" s="849"/>
      <c r="K745" s="849"/>
      <c r="L745" s="849"/>
      <c r="M745" s="849"/>
      <c r="N745" s="849">
        <v>2</v>
      </c>
      <c r="O745" s="849">
        <v>2068.58</v>
      </c>
      <c r="P745" s="837"/>
      <c r="Q745" s="850">
        <v>1034.29</v>
      </c>
    </row>
    <row r="746" spans="1:17" ht="14.4" customHeight="1" x14ac:dyDescent="0.3">
      <c r="A746" s="831" t="s">
        <v>577</v>
      </c>
      <c r="B746" s="832" t="s">
        <v>5291</v>
      </c>
      <c r="C746" s="832" t="s">
        <v>4399</v>
      </c>
      <c r="D746" s="832" t="s">
        <v>4468</v>
      </c>
      <c r="E746" s="832" t="s">
        <v>4422</v>
      </c>
      <c r="F746" s="849">
        <v>6</v>
      </c>
      <c r="G746" s="849">
        <v>578.28</v>
      </c>
      <c r="H746" s="849"/>
      <c r="I746" s="849">
        <v>96.38</v>
      </c>
      <c r="J746" s="849"/>
      <c r="K746" s="849"/>
      <c r="L746" s="849"/>
      <c r="M746" s="849"/>
      <c r="N746" s="849"/>
      <c r="O746" s="849"/>
      <c r="P746" s="837"/>
      <c r="Q746" s="850"/>
    </row>
    <row r="747" spans="1:17" ht="14.4" customHeight="1" x14ac:dyDescent="0.3">
      <c r="A747" s="831" t="s">
        <v>577</v>
      </c>
      <c r="B747" s="832" t="s">
        <v>5291</v>
      </c>
      <c r="C747" s="832" t="s">
        <v>4399</v>
      </c>
      <c r="D747" s="832" t="s">
        <v>4469</v>
      </c>
      <c r="E747" s="832" t="s">
        <v>4422</v>
      </c>
      <c r="F747" s="849">
        <v>3</v>
      </c>
      <c r="G747" s="849">
        <v>363.75</v>
      </c>
      <c r="H747" s="849">
        <v>1.5</v>
      </c>
      <c r="I747" s="849">
        <v>121.25</v>
      </c>
      <c r="J747" s="849">
        <v>2</v>
      </c>
      <c r="K747" s="849">
        <v>242.5</v>
      </c>
      <c r="L747" s="849">
        <v>1</v>
      </c>
      <c r="M747" s="849">
        <v>121.25</v>
      </c>
      <c r="N747" s="849">
        <v>7</v>
      </c>
      <c r="O747" s="849">
        <v>848.75</v>
      </c>
      <c r="P747" s="837">
        <v>3.5</v>
      </c>
      <c r="Q747" s="850">
        <v>121.25</v>
      </c>
    </row>
    <row r="748" spans="1:17" ht="14.4" customHeight="1" x14ac:dyDescent="0.3">
      <c r="A748" s="831" t="s">
        <v>577</v>
      </c>
      <c r="B748" s="832" t="s">
        <v>5291</v>
      </c>
      <c r="C748" s="832" t="s">
        <v>4399</v>
      </c>
      <c r="D748" s="832" t="s">
        <v>4471</v>
      </c>
      <c r="E748" s="832" t="s">
        <v>4422</v>
      </c>
      <c r="F748" s="849"/>
      <c r="G748" s="849"/>
      <c r="H748" s="849"/>
      <c r="I748" s="849"/>
      <c r="J748" s="849"/>
      <c r="K748" s="849"/>
      <c r="L748" s="849"/>
      <c r="M748" s="849"/>
      <c r="N748" s="849">
        <v>1</v>
      </c>
      <c r="O748" s="849">
        <v>114</v>
      </c>
      <c r="P748" s="837"/>
      <c r="Q748" s="850">
        <v>114</v>
      </c>
    </row>
    <row r="749" spans="1:17" ht="14.4" customHeight="1" x14ac:dyDescent="0.3">
      <c r="A749" s="831" t="s">
        <v>577</v>
      </c>
      <c r="B749" s="832" t="s">
        <v>5291</v>
      </c>
      <c r="C749" s="832" t="s">
        <v>4399</v>
      </c>
      <c r="D749" s="832" t="s">
        <v>4472</v>
      </c>
      <c r="E749" s="832" t="s">
        <v>4422</v>
      </c>
      <c r="F749" s="849">
        <v>2</v>
      </c>
      <c r="G749" s="849">
        <v>180.32</v>
      </c>
      <c r="H749" s="849">
        <v>0.66666666666666663</v>
      </c>
      <c r="I749" s="849">
        <v>90.16</v>
      </c>
      <c r="J749" s="849">
        <v>3</v>
      </c>
      <c r="K749" s="849">
        <v>270.48</v>
      </c>
      <c r="L749" s="849">
        <v>1</v>
      </c>
      <c r="M749" s="849">
        <v>90.160000000000011</v>
      </c>
      <c r="N749" s="849">
        <v>10</v>
      </c>
      <c r="O749" s="849">
        <v>901.59999999999991</v>
      </c>
      <c r="P749" s="837">
        <v>3.3333333333333326</v>
      </c>
      <c r="Q749" s="850">
        <v>90.16</v>
      </c>
    </row>
    <row r="750" spans="1:17" ht="14.4" customHeight="1" x14ac:dyDescent="0.3">
      <c r="A750" s="831" t="s">
        <v>577</v>
      </c>
      <c r="B750" s="832" t="s">
        <v>5291</v>
      </c>
      <c r="C750" s="832" t="s">
        <v>4399</v>
      </c>
      <c r="D750" s="832" t="s">
        <v>4473</v>
      </c>
      <c r="E750" s="832" t="s">
        <v>4474</v>
      </c>
      <c r="F750" s="849">
        <v>1</v>
      </c>
      <c r="G750" s="849">
        <v>4452.0600000000004</v>
      </c>
      <c r="H750" s="849"/>
      <c r="I750" s="849">
        <v>4452.0600000000004</v>
      </c>
      <c r="J750" s="849"/>
      <c r="K750" s="849"/>
      <c r="L750" s="849"/>
      <c r="M750" s="849"/>
      <c r="N750" s="849"/>
      <c r="O750" s="849"/>
      <c r="P750" s="837"/>
      <c r="Q750" s="850"/>
    </row>
    <row r="751" spans="1:17" ht="14.4" customHeight="1" x14ac:dyDescent="0.3">
      <c r="A751" s="831" t="s">
        <v>577</v>
      </c>
      <c r="B751" s="832" t="s">
        <v>5291</v>
      </c>
      <c r="C751" s="832" t="s">
        <v>4399</v>
      </c>
      <c r="D751" s="832" t="s">
        <v>4475</v>
      </c>
      <c r="E751" s="832" t="s">
        <v>4476</v>
      </c>
      <c r="F751" s="849">
        <v>1</v>
      </c>
      <c r="G751" s="849">
        <v>1831.25</v>
      </c>
      <c r="H751" s="849"/>
      <c r="I751" s="849">
        <v>1831.25</v>
      </c>
      <c r="J751" s="849"/>
      <c r="K751" s="849"/>
      <c r="L751" s="849"/>
      <c r="M751" s="849"/>
      <c r="N751" s="849"/>
      <c r="O751" s="849"/>
      <c r="P751" s="837"/>
      <c r="Q751" s="850"/>
    </row>
    <row r="752" spans="1:17" ht="14.4" customHeight="1" x14ac:dyDescent="0.3">
      <c r="A752" s="831" t="s">
        <v>577</v>
      </c>
      <c r="B752" s="832" t="s">
        <v>5291</v>
      </c>
      <c r="C752" s="832" t="s">
        <v>4399</v>
      </c>
      <c r="D752" s="832" t="s">
        <v>4477</v>
      </c>
      <c r="E752" s="832" t="s">
        <v>4478</v>
      </c>
      <c r="F752" s="849">
        <v>1</v>
      </c>
      <c r="G752" s="849">
        <v>12681.98</v>
      </c>
      <c r="H752" s="849"/>
      <c r="I752" s="849">
        <v>12681.98</v>
      </c>
      <c r="J752" s="849"/>
      <c r="K752" s="849"/>
      <c r="L752" s="849"/>
      <c r="M752" s="849"/>
      <c r="N752" s="849"/>
      <c r="O752" s="849"/>
      <c r="P752" s="837"/>
      <c r="Q752" s="850"/>
    </row>
    <row r="753" spans="1:17" ht="14.4" customHeight="1" x14ac:dyDescent="0.3">
      <c r="A753" s="831" t="s">
        <v>577</v>
      </c>
      <c r="B753" s="832" t="s">
        <v>5291</v>
      </c>
      <c r="C753" s="832" t="s">
        <v>4399</v>
      </c>
      <c r="D753" s="832" t="s">
        <v>4483</v>
      </c>
      <c r="E753" s="832" t="s">
        <v>4484</v>
      </c>
      <c r="F753" s="849">
        <v>1</v>
      </c>
      <c r="G753" s="849">
        <v>4990</v>
      </c>
      <c r="H753" s="849"/>
      <c r="I753" s="849">
        <v>4990</v>
      </c>
      <c r="J753" s="849"/>
      <c r="K753" s="849"/>
      <c r="L753" s="849"/>
      <c r="M753" s="849"/>
      <c r="N753" s="849"/>
      <c r="O753" s="849"/>
      <c r="P753" s="837"/>
      <c r="Q753" s="850"/>
    </row>
    <row r="754" spans="1:17" ht="14.4" customHeight="1" x14ac:dyDescent="0.3">
      <c r="A754" s="831" t="s">
        <v>577</v>
      </c>
      <c r="B754" s="832" t="s">
        <v>5291</v>
      </c>
      <c r="C754" s="832" t="s">
        <v>4399</v>
      </c>
      <c r="D754" s="832" t="s">
        <v>4491</v>
      </c>
      <c r="E754" s="832" t="s">
        <v>4492</v>
      </c>
      <c r="F754" s="849">
        <v>1</v>
      </c>
      <c r="G754" s="849">
        <v>2834.45</v>
      </c>
      <c r="H754" s="849"/>
      <c r="I754" s="849">
        <v>2834.45</v>
      </c>
      <c r="J754" s="849"/>
      <c r="K754" s="849"/>
      <c r="L754" s="849"/>
      <c r="M754" s="849"/>
      <c r="N754" s="849"/>
      <c r="O754" s="849"/>
      <c r="P754" s="837"/>
      <c r="Q754" s="850"/>
    </row>
    <row r="755" spans="1:17" ht="14.4" customHeight="1" x14ac:dyDescent="0.3">
      <c r="A755" s="831" t="s">
        <v>577</v>
      </c>
      <c r="B755" s="832" t="s">
        <v>5291</v>
      </c>
      <c r="C755" s="832" t="s">
        <v>4399</v>
      </c>
      <c r="D755" s="832" t="s">
        <v>4496</v>
      </c>
      <c r="E755" s="832" t="s">
        <v>4495</v>
      </c>
      <c r="F755" s="849"/>
      <c r="G755" s="849"/>
      <c r="H755" s="849"/>
      <c r="I755" s="849"/>
      <c r="J755" s="849">
        <v>7</v>
      </c>
      <c r="K755" s="849">
        <v>9953.23</v>
      </c>
      <c r="L755" s="849">
        <v>1</v>
      </c>
      <c r="M755" s="849">
        <v>1421.8899999999999</v>
      </c>
      <c r="N755" s="849">
        <v>8</v>
      </c>
      <c r="O755" s="849">
        <v>11375.12</v>
      </c>
      <c r="P755" s="837">
        <v>1.142857142857143</v>
      </c>
      <c r="Q755" s="850">
        <v>1421.89</v>
      </c>
    </row>
    <row r="756" spans="1:17" ht="14.4" customHeight="1" x14ac:dyDescent="0.3">
      <c r="A756" s="831" t="s">
        <v>577</v>
      </c>
      <c r="B756" s="832" t="s">
        <v>5291</v>
      </c>
      <c r="C756" s="832" t="s">
        <v>4399</v>
      </c>
      <c r="D756" s="832" t="s">
        <v>4497</v>
      </c>
      <c r="E756" s="832" t="s">
        <v>4495</v>
      </c>
      <c r="F756" s="849"/>
      <c r="G756" s="849"/>
      <c r="H756" s="849"/>
      <c r="I756" s="849"/>
      <c r="J756" s="849">
        <v>1</v>
      </c>
      <c r="K756" s="849">
        <v>1656.11</v>
      </c>
      <c r="L756" s="849">
        <v>1</v>
      </c>
      <c r="M756" s="849">
        <v>1656.11</v>
      </c>
      <c r="N756" s="849">
        <v>8</v>
      </c>
      <c r="O756" s="849">
        <v>13248.88</v>
      </c>
      <c r="P756" s="837">
        <v>8</v>
      </c>
      <c r="Q756" s="850">
        <v>1656.11</v>
      </c>
    </row>
    <row r="757" spans="1:17" ht="14.4" customHeight="1" x14ac:dyDescent="0.3">
      <c r="A757" s="831" t="s">
        <v>577</v>
      </c>
      <c r="B757" s="832" t="s">
        <v>5291</v>
      </c>
      <c r="C757" s="832" t="s">
        <v>4399</v>
      </c>
      <c r="D757" s="832" t="s">
        <v>4498</v>
      </c>
      <c r="E757" s="832" t="s">
        <v>4495</v>
      </c>
      <c r="F757" s="849"/>
      <c r="G757" s="849"/>
      <c r="H757" s="849"/>
      <c r="I757" s="849"/>
      <c r="J757" s="849">
        <v>5</v>
      </c>
      <c r="K757" s="849">
        <v>8897.2000000000007</v>
      </c>
      <c r="L757" s="849">
        <v>1</v>
      </c>
      <c r="M757" s="849">
        <v>1779.44</v>
      </c>
      <c r="N757" s="849"/>
      <c r="O757" s="849"/>
      <c r="P757" s="837"/>
      <c r="Q757" s="850"/>
    </row>
    <row r="758" spans="1:17" ht="14.4" customHeight="1" x14ac:dyDescent="0.3">
      <c r="A758" s="831" t="s">
        <v>577</v>
      </c>
      <c r="B758" s="832" t="s">
        <v>5291</v>
      </c>
      <c r="C758" s="832" t="s">
        <v>4399</v>
      </c>
      <c r="D758" s="832" t="s">
        <v>4499</v>
      </c>
      <c r="E758" s="832" t="s">
        <v>4500</v>
      </c>
      <c r="F758" s="849">
        <v>9</v>
      </c>
      <c r="G758" s="849">
        <v>12778.38</v>
      </c>
      <c r="H758" s="849">
        <v>1.7999999999999998</v>
      </c>
      <c r="I758" s="849">
        <v>1419.82</v>
      </c>
      <c r="J758" s="849">
        <v>5</v>
      </c>
      <c r="K758" s="849">
        <v>7099.1</v>
      </c>
      <c r="L758" s="849">
        <v>1</v>
      </c>
      <c r="M758" s="849">
        <v>1419.8200000000002</v>
      </c>
      <c r="N758" s="849">
        <v>1</v>
      </c>
      <c r="O758" s="849">
        <v>1419.82</v>
      </c>
      <c r="P758" s="837">
        <v>0.19999999999999998</v>
      </c>
      <c r="Q758" s="850">
        <v>1419.82</v>
      </c>
    </row>
    <row r="759" spans="1:17" ht="14.4" customHeight="1" x14ac:dyDescent="0.3">
      <c r="A759" s="831" t="s">
        <v>577</v>
      </c>
      <c r="B759" s="832" t="s">
        <v>5291</v>
      </c>
      <c r="C759" s="832" t="s">
        <v>4399</v>
      </c>
      <c r="D759" s="832" t="s">
        <v>4501</v>
      </c>
      <c r="E759" s="832" t="s">
        <v>4500</v>
      </c>
      <c r="F759" s="849">
        <v>26</v>
      </c>
      <c r="G759" s="849">
        <v>40229.539999999994</v>
      </c>
      <c r="H759" s="849">
        <v>2.8888888888888888</v>
      </c>
      <c r="I759" s="849">
        <v>1547.2899999999997</v>
      </c>
      <c r="J759" s="849">
        <v>9</v>
      </c>
      <c r="K759" s="849">
        <v>13925.609999999999</v>
      </c>
      <c r="L759" s="849">
        <v>1</v>
      </c>
      <c r="M759" s="849">
        <v>1547.29</v>
      </c>
      <c r="N759" s="849">
        <v>3</v>
      </c>
      <c r="O759" s="849">
        <v>4641.87</v>
      </c>
      <c r="P759" s="837">
        <v>0.33333333333333337</v>
      </c>
      <c r="Q759" s="850">
        <v>1547.29</v>
      </c>
    </row>
    <row r="760" spans="1:17" ht="14.4" customHeight="1" x14ac:dyDescent="0.3">
      <c r="A760" s="831" t="s">
        <v>577</v>
      </c>
      <c r="B760" s="832" t="s">
        <v>5291</v>
      </c>
      <c r="C760" s="832" t="s">
        <v>4399</v>
      </c>
      <c r="D760" s="832" t="s">
        <v>4502</v>
      </c>
      <c r="E760" s="832" t="s">
        <v>4500</v>
      </c>
      <c r="F760" s="849">
        <v>4</v>
      </c>
      <c r="G760" s="849">
        <v>6578.84</v>
      </c>
      <c r="H760" s="849"/>
      <c r="I760" s="849">
        <v>1644.71</v>
      </c>
      <c r="J760" s="849"/>
      <c r="K760" s="849"/>
      <c r="L760" s="849"/>
      <c r="M760" s="849"/>
      <c r="N760" s="849"/>
      <c r="O760" s="849"/>
      <c r="P760" s="837"/>
      <c r="Q760" s="850"/>
    </row>
    <row r="761" spans="1:17" ht="14.4" customHeight="1" x14ac:dyDescent="0.3">
      <c r="A761" s="831" t="s">
        <v>577</v>
      </c>
      <c r="B761" s="832" t="s">
        <v>5291</v>
      </c>
      <c r="C761" s="832" t="s">
        <v>4399</v>
      </c>
      <c r="D761" s="832" t="s">
        <v>5305</v>
      </c>
      <c r="E761" s="832" t="s">
        <v>4500</v>
      </c>
      <c r="F761" s="849"/>
      <c r="G761" s="849"/>
      <c r="H761" s="849"/>
      <c r="I761" s="849"/>
      <c r="J761" s="849"/>
      <c r="K761" s="849"/>
      <c r="L761" s="849"/>
      <c r="M761" s="849"/>
      <c r="N761" s="849">
        <v>1</v>
      </c>
      <c r="O761" s="849">
        <v>1783.58</v>
      </c>
      <c r="P761" s="837"/>
      <c r="Q761" s="850">
        <v>1783.58</v>
      </c>
    </row>
    <row r="762" spans="1:17" ht="14.4" customHeight="1" x14ac:dyDescent="0.3">
      <c r="A762" s="831" t="s">
        <v>577</v>
      </c>
      <c r="B762" s="832" t="s">
        <v>5291</v>
      </c>
      <c r="C762" s="832" t="s">
        <v>4399</v>
      </c>
      <c r="D762" s="832" t="s">
        <v>5306</v>
      </c>
      <c r="E762" s="832" t="s">
        <v>5307</v>
      </c>
      <c r="F762" s="849">
        <v>4</v>
      </c>
      <c r="G762" s="849">
        <v>8912.7199999999993</v>
      </c>
      <c r="H762" s="849"/>
      <c r="I762" s="849">
        <v>2228.1799999999998</v>
      </c>
      <c r="J762" s="849"/>
      <c r="K762" s="849"/>
      <c r="L762" s="849"/>
      <c r="M762" s="849"/>
      <c r="N762" s="849"/>
      <c r="O762" s="849"/>
      <c r="P762" s="837"/>
      <c r="Q762" s="850"/>
    </row>
    <row r="763" spans="1:17" ht="14.4" customHeight="1" x14ac:dyDescent="0.3">
      <c r="A763" s="831" t="s">
        <v>577</v>
      </c>
      <c r="B763" s="832" t="s">
        <v>5291</v>
      </c>
      <c r="C763" s="832" t="s">
        <v>4399</v>
      </c>
      <c r="D763" s="832" t="s">
        <v>4503</v>
      </c>
      <c r="E763" s="832" t="s">
        <v>4504</v>
      </c>
      <c r="F763" s="849">
        <v>26</v>
      </c>
      <c r="G763" s="849">
        <v>20521.54</v>
      </c>
      <c r="H763" s="849">
        <v>1.2380952380952381</v>
      </c>
      <c r="I763" s="849">
        <v>789.29000000000008</v>
      </c>
      <c r="J763" s="849">
        <v>21</v>
      </c>
      <c r="K763" s="849">
        <v>16575.09</v>
      </c>
      <c r="L763" s="849">
        <v>1</v>
      </c>
      <c r="M763" s="849">
        <v>789.29</v>
      </c>
      <c r="N763" s="849">
        <v>26</v>
      </c>
      <c r="O763" s="849">
        <v>20521.54</v>
      </c>
      <c r="P763" s="837">
        <v>1.2380952380952381</v>
      </c>
      <c r="Q763" s="850">
        <v>789.29000000000008</v>
      </c>
    </row>
    <row r="764" spans="1:17" ht="14.4" customHeight="1" x14ac:dyDescent="0.3">
      <c r="A764" s="831" t="s">
        <v>577</v>
      </c>
      <c r="B764" s="832" t="s">
        <v>5291</v>
      </c>
      <c r="C764" s="832" t="s">
        <v>4399</v>
      </c>
      <c r="D764" s="832" t="s">
        <v>4511</v>
      </c>
      <c r="E764" s="832" t="s">
        <v>4500</v>
      </c>
      <c r="F764" s="849">
        <v>9</v>
      </c>
      <c r="G764" s="849">
        <v>11472.57</v>
      </c>
      <c r="H764" s="849">
        <v>2.25</v>
      </c>
      <c r="I764" s="849">
        <v>1274.73</v>
      </c>
      <c r="J764" s="849">
        <v>4</v>
      </c>
      <c r="K764" s="849">
        <v>5098.92</v>
      </c>
      <c r="L764" s="849">
        <v>1</v>
      </c>
      <c r="M764" s="849">
        <v>1274.73</v>
      </c>
      <c r="N764" s="849">
        <v>1</v>
      </c>
      <c r="O764" s="849">
        <v>1274.73</v>
      </c>
      <c r="P764" s="837">
        <v>0.25</v>
      </c>
      <c r="Q764" s="850">
        <v>1274.73</v>
      </c>
    </row>
    <row r="765" spans="1:17" ht="14.4" customHeight="1" x14ac:dyDescent="0.3">
      <c r="A765" s="831" t="s">
        <v>577</v>
      </c>
      <c r="B765" s="832" t="s">
        <v>5291</v>
      </c>
      <c r="C765" s="832" t="s">
        <v>4399</v>
      </c>
      <c r="D765" s="832" t="s">
        <v>4512</v>
      </c>
      <c r="E765" s="832" t="s">
        <v>4513</v>
      </c>
      <c r="F765" s="849">
        <v>4</v>
      </c>
      <c r="G765" s="849">
        <v>50562.119999999995</v>
      </c>
      <c r="H765" s="849">
        <v>1.9999999999999998</v>
      </c>
      <c r="I765" s="849">
        <v>12640.529999999999</v>
      </c>
      <c r="J765" s="849">
        <v>2</v>
      </c>
      <c r="K765" s="849">
        <v>25281.06</v>
      </c>
      <c r="L765" s="849">
        <v>1</v>
      </c>
      <c r="M765" s="849">
        <v>12640.53</v>
      </c>
      <c r="N765" s="849">
        <v>1</v>
      </c>
      <c r="O765" s="849">
        <v>12640.53</v>
      </c>
      <c r="P765" s="837">
        <v>0.5</v>
      </c>
      <c r="Q765" s="850">
        <v>12640.53</v>
      </c>
    </row>
    <row r="766" spans="1:17" ht="14.4" customHeight="1" x14ac:dyDescent="0.3">
      <c r="A766" s="831" t="s">
        <v>577</v>
      </c>
      <c r="B766" s="832" t="s">
        <v>5291</v>
      </c>
      <c r="C766" s="832" t="s">
        <v>4399</v>
      </c>
      <c r="D766" s="832" t="s">
        <v>4517</v>
      </c>
      <c r="E766" s="832" t="s">
        <v>4518</v>
      </c>
      <c r="F766" s="849">
        <v>6</v>
      </c>
      <c r="G766" s="849">
        <v>7632</v>
      </c>
      <c r="H766" s="849">
        <v>1.5</v>
      </c>
      <c r="I766" s="849">
        <v>1272</v>
      </c>
      <c r="J766" s="849">
        <v>4</v>
      </c>
      <c r="K766" s="849">
        <v>5088</v>
      </c>
      <c r="L766" s="849">
        <v>1</v>
      </c>
      <c r="M766" s="849">
        <v>1272</v>
      </c>
      <c r="N766" s="849"/>
      <c r="O766" s="849"/>
      <c r="P766" s="837"/>
      <c r="Q766" s="850"/>
    </row>
    <row r="767" spans="1:17" ht="14.4" customHeight="1" x14ac:dyDescent="0.3">
      <c r="A767" s="831" t="s">
        <v>577</v>
      </c>
      <c r="B767" s="832" t="s">
        <v>5291</v>
      </c>
      <c r="C767" s="832" t="s">
        <v>4399</v>
      </c>
      <c r="D767" s="832" t="s">
        <v>5308</v>
      </c>
      <c r="E767" s="832" t="s">
        <v>5309</v>
      </c>
      <c r="F767" s="849"/>
      <c r="G767" s="849"/>
      <c r="H767" s="849"/>
      <c r="I767" s="849"/>
      <c r="J767" s="849">
        <v>1</v>
      </c>
      <c r="K767" s="849">
        <v>10628.95</v>
      </c>
      <c r="L767" s="849">
        <v>1</v>
      </c>
      <c r="M767" s="849">
        <v>10628.95</v>
      </c>
      <c r="N767" s="849">
        <v>1</v>
      </c>
      <c r="O767" s="849">
        <v>10628.95</v>
      </c>
      <c r="P767" s="837">
        <v>1</v>
      </c>
      <c r="Q767" s="850">
        <v>10628.95</v>
      </c>
    </row>
    <row r="768" spans="1:17" ht="14.4" customHeight="1" x14ac:dyDescent="0.3">
      <c r="A768" s="831" t="s">
        <v>577</v>
      </c>
      <c r="B768" s="832" t="s">
        <v>5291</v>
      </c>
      <c r="C768" s="832" t="s">
        <v>4399</v>
      </c>
      <c r="D768" s="832" t="s">
        <v>4519</v>
      </c>
      <c r="E768" s="832" t="s">
        <v>4520</v>
      </c>
      <c r="F768" s="849">
        <v>1</v>
      </c>
      <c r="G768" s="849">
        <v>37159</v>
      </c>
      <c r="H768" s="849"/>
      <c r="I768" s="849">
        <v>37159</v>
      </c>
      <c r="J768" s="849"/>
      <c r="K768" s="849"/>
      <c r="L768" s="849"/>
      <c r="M768" s="849"/>
      <c r="N768" s="849"/>
      <c r="O768" s="849"/>
      <c r="P768" s="837"/>
      <c r="Q768" s="850"/>
    </row>
    <row r="769" spans="1:17" ht="14.4" customHeight="1" x14ac:dyDescent="0.3">
      <c r="A769" s="831" t="s">
        <v>577</v>
      </c>
      <c r="B769" s="832" t="s">
        <v>5291</v>
      </c>
      <c r="C769" s="832" t="s">
        <v>4399</v>
      </c>
      <c r="D769" s="832" t="s">
        <v>4521</v>
      </c>
      <c r="E769" s="832" t="s">
        <v>4522</v>
      </c>
      <c r="F769" s="849">
        <v>1</v>
      </c>
      <c r="G769" s="849">
        <v>9986</v>
      </c>
      <c r="H769" s="849"/>
      <c r="I769" s="849">
        <v>9986</v>
      </c>
      <c r="J769" s="849"/>
      <c r="K769" s="849"/>
      <c r="L769" s="849"/>
      <c r="M769" s="849"/>
      <c r="N769" s="849"/>
      <c r="O769" s="849"/>
      <c r="P769" s="837"/>
      <c r="Q769" s="850"/>
    </row>
    <row r="770" spans="1:17" ht="14.4" customHeight="1" x14ac:dyDescent="0.3">
      <c r="A770" s="831" t="s">
        <v>577</v>
      </c>
      <c r="B770" s="832" t="s">
        <v>5291</v>
      </c>
      <c r="C770" s="832" t="s">
        <v>4399</v>
      </c>
      <c r="D770" s="832" t="s">
        <v>4523</v>
      </c>
      <c r="E770" s="832" t="s">
        <v>4524</v>
      </c>
      <c r="F770" s="849">
        <v>1</v>
      </c>
      <c r="G770" s="849">
        <v>2347</v>
      </c>
      <c r="H770" s="849"/>
      <c r="I770" s="849">
        <v>2347</v>
      </c>
      <c r="J770" s="849"/>
      <c r="K770" s="849"/>
      <c r="L770" s="849"/>
      <c r="M770" s="849"/>
      <c r="N770" s="849"/>
      <c r="O770" s="849"/>
      <c r="P770" s="837"/>
      <c r="Q770" s="850"/>
    </row>
    <row r="771" spans="1:17" ht="14.4" customHeight="1" x14ac:dyDescent="0.3">
      <c r="A771" s="831" t="s">
        <v>577</v>
      </c>
      <c r="B771" s="832" t="s">
        <v>5291</v>
      </c>
      <c r="C771" s="832" t="s">
        <v>4399</v>
      </c>
      <c r="D771" s="832" t="s">
        <v>4525</v>
      </c>
      <c r="E771" s="832" t="s">
        <v>4526</v>
      </c>
      <c r="F771" s="849">
        <v>2</v>
      </c>
      <c r="G771" s="849">
        <v>2190.46</v>
      </c>
      <c r="H771" s="849">
        <v>1</v>
      </c>
      <c r="I771" s="849">
        <v>1095.23</v>
      </c>
      <c r="J771" s="849">
        <v>2</v>
      </c>
      <c r="K771" s="849">
        <v>2190.46</v>
      </c>
      <c r="L771" s="849">
        <v>1</v>
      </c>
      <c r="M771" s="849">
        <v>1095.23</v>
      </c>
      <c r="N771" s="849">
        <v>1</v>
      </c>
      <c r="O771" s="849">
        <v>1095.23</v>
      </c>
      <c r="P771" s="837">
        <v>0.5</v>
      </c>
      <c r="Q771" s="850">
        <v>1095.23</v>
      </c>
    </row>
    <row r="772" spans="1:17" ht="14.4" customHeight="1" x14ac:dyDescent="0.3">
      <c r="A772" s="831" t="s">
        <v>577</v>
      </c>
      <c r="B772" s="832" t="s">
        <v>5291</v>
      </c>
      <c r="C772" s="832" t="s">
        <v>4399</v>
      </c>
      <c r="D772" s="832" t="s">
        <v>4527</v>
      </c>
      <c r="E772" s="832" t="s">
        <v>4528</v>
      </c>
      <c r="F772" s="849">
        <v>1</v>
      </c>
      <c r="G772" s="849">
        <v>11674</v>
      </c>
      <c r="H772" s="849"/>
      <c r="I772" s="849">
        <v>11674</v>
      </c>
      <c r="J772" s="849"/>
      <c r="K772" s="849"/>
      <c r="L772" s="849"/>
      <c r="M772" s="849"/>
      <c r="N772" s="849"/>
      <c r="O772" s="849"/>
      <c r="P772" s="837"/>
      <c r="Q772" s="850"/>
    </row>
    <row r="773" spans="1:17" ht="14.4" customHeight="1" x14ac:dyDescent="0.3">
      <c r="A773" s="831" t="s">
        <v>577</v>
      </c>
      <c r="B773" s="832" t="s">
        <v>5291</v>
      </c>
      <c r="C773" s="832" t="s">
        <v>4399</v>
      </c>
      <c r="D773" s="832" t="s">
        <v>4529</v>
      </c>
      <c r="E773" s="832" t="s">
        <v>4530</v>
      </c>
      <c r="F773" s="849">
        <v>8</v>
      </c>
      <c r="G773" s="849">
        <v>7221.36</v>
      </c>
      <c r="H773" s="849">
        <v>0.88888888888888884</v>
      </c>
      <c r="I773" s="849">
        <v>902.67</v>
      </c>
      <c r="J773" s="849">
        <v>9</v>
      </c>
      <c r="K773" s="849">
        <v>8124.03</v>
      </c>
      <c r="L773" s="849">
        <v>1</v>
      </c>
      <c r="M773" s="849">
        <v>902.67</v>
      </c>
      <c r="N773" s="849">
        <v>7</v>
      </c>
      <c r="O773" s="849">
        <v>6318.6900000000005</v>
      </c>
      <c r="P773" s="837">
        <v>0.7777777777777779</v>
      </c>
      <c r="Q773" s="850">
        <v>902.67000000000007</v>
      </c>
    </row>
    <row r="774" spans="1:17" ht="14.4" customHeight="1" x14ac:dyDescent="0.3">
      <c r="A774" s="831" t="s">
        <v>577</v>
      </c>
      <c r="B774" s="832" t="s">
        <v>5291</v>
      </c>
      <c r="C774" s="832" t="s">
        <v>4399</v>
      </c>
      <c r="D774" s="832" t="s">
        <v>4531</v>
      </c>
      <c r="E774" s="832" t="s">
        <v>4530</v>
      </c>
      <c r="F774" s="849">
        <v>5</v>
      </c>
      <c r="G774" s="849">
        <v>5147.1000000000004</v>
      </c>
      <c r="H774" s="849">
        <v>1.25</v>
      </c>
      <c r="I774" s="849">
        <v>1029.42</v>
      </c>
      <c r="J774" s="849">
        <v>4</v>
      </c>
      <c r="K774" s="849">
        <v>4117.68</v>
      </c>
      <c r="L774" s="849">
        <v>1</v>
      </c>
      <c r="M774" s="849">
        <v>1029.42</v>
      </c>
      <c r="N774" s="849">
        <v>21</v>
      </c>
      <c r="O774" s="849">
        <v>21617.82</v>
      </c>
      <c r="P774" s="837">
        <v>5.25</v>
      </c>
      <c r="Q774" s="850">
        <v>1029.42</v>
      </c>
    </row>
    <row r="775" spans="1:17" ht="14.4" customHeight="1" x14ac:dyDescent="0.3">
      <c r="A775" s="831" t="s">
        <v>577</v>
      </c>
      <c r="B775" s="832" t="s">
        <v>5291</v>
      </c>
      <c r="C775" s="832" t="s">
        <v>4399</v>
      </c>
      <c r="D775" s="832" t="s">
        <v>4532</v>
      </c>
      <c r="E775" s="832" t="s">
        <v>4533</v>
      </c>
      <c r="F775" s="849">
        <v>3</v>
      </c>
      <c r="G775" s="849">
        <v>3111.57</v>
      </c>
      <c r="H775" s="849"/>
      <c r="I775" s="849">
        <v>1037.19</v>
      </c>
      <c r="J775" s="849"/>
      <c r="K775" s="849"/>
      <c r="L775" s="849"/>
      <c r="M775" s="849"/>
      <c r="N775" s="849"/>
      <c r="O775" s="849"/>
      <c r="P775" s="837"/>
      <c r="Q775" s="850"/>
    </row>
    <row r="776" spans="1:17" ht="14.4" customHeight="1" x14ac:dyDescent="0.3">
      <c r="A776" s="831" t="s">
        <v>577</v>
      </c>
      <c r="B776" s="832" t="s">
        <v>5291</v>
      </c>
      <c r="C776" s="832" t="s">
        <v>4399</v>
      </c>
      <c r="D776" s="832" t="s">
        <v>4534</v>
      </c>
      <c r="E776" s="832" t="s">
        <v>4535</v>
      </c>
      <c r="F776" s="849">
        <v>1</v>
      </c>
      <c r="G776" s="849">
        <v>9504.49</v>
      </c>
      <c r="H776" s="849">
        <v>0.5</v>
      </c>
      <c r="I776" s="849">
        <v>9504.49</v>
      </c>
      <c r="J776" s="849">
        <v>2</v>
      </c>
      <c r="K776" s="849">
        <v>19008.98</v>
      </c>
      <c r="L776" s="849">
        <v>1</v>
      </c>
      <c r="M776" s="849">
        <v>9504.49</v>
      </c>
      <c r="N776" s="849">
        <v>2</v>
      </c>
      <c r="O776" s="849">
        <v>19008.98</v>
      </c>
      <c r="P776" s="837">
        <v>1</v>
      </c>
      <c r="Q776" s="850">
        <v>9504.49</v>
      </c>
    </row>
    <row r="777" spans="1:17" ht="14.4" customHeight="1" x14ac:dyDescent="0.3">
      <c r="A777" s="831" t="s">
        <v>577</v>
      </c>
      <c r="B777" s="832" t="s">
        <v>5291</v>
      </c>
      <c r="C777" s="832" t="s">
        <v>4399</v>
      </c>
      <c r="D777" s="832" t="s">
        <v>4540</v>
      </c>
      <c r="E777" s="832" t="s">
        <v>4541</v>
      </c>
      <c r="F777" s="849"/>
      <c r="G777" s="849"/>
      <c r="H777" s="849"/>
      <c r="I777" s="849"/>
      <c r="J777" s="849">
        <v>1</v>
      </c>
      <c r="K777" s="849">
        <v>9185.2900000000009</v>
      </c>
      <c r="L777" s="849">
        <v>1</v>
      </c>
      <c r="M777" s="849">
        <v>9185.2900000000009</v>
      </c>
      <c r="N777" s="849"/>
      <c r="O777" s="849"/>
      <c r="P777" s="837"/>
      <c r="Q777" s="850"/>
    </row>
    <row r="778" spans="1:17" ht="14.4" customHeight="1" x14ac:dyDescent="0.3">
      <c r="A778" s="831" t="s">
        <v>577</v>
      </c>
      <c r="B778" s="832" t="s">
        <v>5291</v>
      </c>
      <c r="C778" s="832" t="s">
        <v>4399</v>
      </c>
      <c r="D778" s="832" t="s">
        <v>4550</v>
      </c>
      <c r="E778" s="832" t="s">
        <v>4549</v>
      </c>
      <c r="F778" s="849"/>
      <c r="G778" s="849"/>
      <c r="H778" s="849"/>
      <c r="I778" s="849"/>
      <c r="J778" s="849">
        <v>2</v>
      </c>
      <c r="K778" s="849">
        <v>1274.72</v>
      </c>
      <c r="L778" s="849">
        <v>1</v>
      </c>
      <c r="M778" s="849">
        <v>637.36</v>
      </c>
      <c r="N778" s="849"/>
      <c r="O778" s="849"/>
      <c r="P778" s="837"/>
      <c r="Q778" s="850"/>
    </row>
    <row r="779" spans="1:17" ht="14.4" customHeight="1" x14ac:dyDescent="0.3">
      <c r="A779" s="831" t="s">
        <v>577</v>
      </c>
      <c r="B779" s="832" t="s">
        <v>5291</v>
      </c>
      <c r="C779" s="832" t="s">
        <v>4399</v>
      </c>
      <c r="D779" s="832" t="s">
        <v>4561</v>
      </c>
      <c r="E779" s="832" t="s">
        <v>4562</v>
      </c>
      <c r="F779" s="849">
        <v>3</v>
      </c>
      <c r="G779" s="849">
        <v>1455.06</v>
      </c>
      <c r="H779" s="849">
        <v>1.5</v>
      </c>
      <c r="I779" s="849">
        <v>485.02</v>
      </c>
      <c r="J779" s="849">
        <v>2</v>
      </c>
      <c r="K779" s="849">
        <v>970.04</v>
      </c>
      <c r="L779" s="849">
        <v>1</v>
      </c>
      <c r="M779" s="849">
        <v>485.02</v>
      </c>
      <c r="N779" s="849">
        <v>1</v>
      </c>
      <c r="O779" s="849">
        <v>485.02</v>
      </c>
      <c r="P779" s="837">
        <v>0.5</v>
      </c>
      <c r="Q779" s="850">
        <v>485.02</v>
      </c>
    </row>
    <row r="780" spans="1:17" ht="14.4" customHeight="1" x14ac:dyDescent="0.3">
      <c r="A780" s="831" t="s">
        <v>577</v>
      </c>
      <c r="B780" s="832" t="s">
        <v>5291</v>
      </c>
      <c r="C780" s="832" t="s">
        <v>4399</v>
      </c>
      <c r="D780" s="832" t="s">
        <v>4563</v>
      </c>
      <c r="E780" s="832" t="s">
        <v>4562</v>
      </c>
      <c r="F780" s="849">
        <v>12</v>
      </c>
      <c r="G780" s="849">
        <v>4340.28</v>
      </c>
      <c r="H780" s="849">
        <v>2</v>
      </c>
      <c r="I780" s="849">
        <v>361.69</v>
      </c>
      <c r="J780" s="849">
        <v>6</v>
      </c>
      <c r="K780" s="849">
        <v>2170.14</v>
      </c>
      <c r="L780" s="849">
        <v>1</v>
      </c>
      <c r="M780" s="849">
        <v>361.69</v>
      </c>
      <c r="N780" s="849">
        <v>2</v>
      </c>
      <c r="O780" s="849">
        <v>723.38</v>
      </c>
      <c r="P780" s="837">
        <v>0.33333333333333337</v>
      </c>
      <c r="Q780" s="850">
        <v>361.69</v>
      </c>
    </row>
    <row r="781" spans="1:17" ht="14.4" customHeight="1" x14ac:dyDescent="0.3">
      <c r="A781" s="831" t="s">
        <v>577</v>
      </c>
      <c r="B781" s="832" t="s">
        <v>5291</v>
      </c>
      <c r="C781" s="832" t="s">
        <v>4399</v>
      </c>
      <c r="D781" s="832" t="s">
        <v>5310</v>
      </c>
      <c r="E781" s="832" t="s">
        <v>5311</v>
      </c>
      <c r="F781" s="849">
        <v>3</v>
      </c>
      <c r="G781" s="849">
        <v>16228.800000000001</v>
      </c>
      <c r="H781" s="849">
        <v>3</v>
      </c>
      <c r="I781" s="849">
        <v>5409.6</v>
      </c>
      <c r="J781" s="849">
        <v>1</v>
      </c>
      <c r="K781" s="849">
        <v>5409.6</v>
      </c>
      <c r="L781" s="849">
        <v>1</v>
      </c>
      <c r="M781" s="849">
        <v>5409.6</v>
      </c>
      <c r="N781" s="849"/>
      <c r="O781" s="849"/>
      <c r="P781" s="837"/>
      <c r="Q781" s="850"/>
    </row>
    <row r="782" spans="1:17" ht="14.4" customHeight="1" x14ac:dyDescent="0.3">
      <c r="A782" s="831" t="s">
        <v>577</v>
      </c>
      <c r="B782" s="832" t="s">
        <v>5291</v>
      </c>
      <c r="C782" s="832" t="s">
        <v>4399</v>
      </c>
      <c r="D782" s="832" t="s">
        <v>4570</v>
      </c>
      <c r="E782" s="832" t="s">
        <v>4571</v>
      </c>
      <c r="F782" s="849">
        <v>5</v>
      </c>
      <c r="G782" s="849">
        <v>4261.5499999999993</v>
      </c>
      <c r="H782" s="849">
        <v>0.7142857142857143</v>
      </c>
      <c r="I782" s="849">
        <v>852.30999999999983</v>
      </c>
      <c r="J782" s="849">
        <v>7</v>
      </c>
      <c r="K782" s="849">
        <v>5966.1699999999992</v>
      </c>
      <c r="L782" s="849">
        <v>1</v>
      </c>
      <c r="M782" s="849">
        <v>852.30999999999983</v>
      </c>
      <c r="N782" s="849">
        <v>4</v>
      </c>
      <c r="O782" s="849">
        <v>3409.24</v>
      </c>
      <c r="P782" s="837">
        <v>0.57142857142857151</v>
      </c>
      <c r="Q782" s="850">
        <v>852.31</v>
      </c>
    </row>
    <row r="783" spans="1:17" ht="14.4" customHeight="1" x14ac:dyDescent="0.3">
      <c r="A783" s="831" t="s">
        <v>577</v>
      </c>
      <c r="B783" s="832" t="s">
        <v>5291</v>
      </c>
      <c r="C783" s="832" t="s">
        <v>4399</v>
      </c>
      <c r="D783" s="832" t="s">
        <v>5312</v>
      </c>
      <c r="E783" s="832" t="s">
        <v>5313</v>
      </c>
      <c r="F783" s="849">
        <v>1</v>
      </c>
      <c r="G783" s="849">
        <v>12873.29</v>
      </c>
      <c r="H783" s="849"/>
      <c r="I783" s="849">
        <v>12873.29</v>
      </c>
      <c r="J783" s="849"/>
      <c r="K783" s="849"/>
      <c r="L783" s="849"/>
      <c r="M783" s="849"/>
      <c r="N783" s="849">
        <v>1</v>
      </c>
      <c r="O783" s="849">
        <v>12873.29</v>
      </c>
      <c r="P783" s="837"/>
      <c r="Q783" s="850">
        <v>12873.29</v>
      </c>
    </row>
    <row r="784" spans="1:17" ht="14.4" customHeight="1" x14ac:dyDescent="0.3">
      <c r="A784" s="831" t="s">
        <v>577</v>
      </c>
      <c r="B784" s="832" t="s">
        <v>5291</v>
      </c>
      <c r="C784" s="832" t="s">
        <v>4399</v>
      </c>
      <c r="D784" s="832" t="s">
        <v>5314</v>
      </c>
      <c r="E784" s="832" t="s">
        <v>5315</v>
      </c>
      <c r="F784" s="849">
        <v>1</v>
      </c>
      <c r="G784" s="849">
        <v>750.33</v>
      </c>
      <c r="H784" s="849"/>
      <c r="I784" s="849">
        <v>750.33</v>
      </c>
      <c r="J784" s="849"/>
      <c r="K784" s="849"/>
      <c r="L784" s="849"/>
      <c r="M784" s="849"/>
      <c r="N784" s="849"/>
      <c r="O784" s="849"/>
      <c r="P784" s="837"/>
      <c r="Q784" s="850"/>
    </row>
    <row r="785" spans="1:17" ht="14.4" customHeight="1" x14ac:dyDescent="0.3">
      <c r="A785" s="831" t="s">
        <v>577</v>
      </c>
      <c r="B785" s="832" t="s">
        <v>5291</v>
      </c>
      <c r="C785" s="832" t="s">
        <v>4399</v>
      </c>
      <c r="D785" s="832" t="s">
        <v>5316</v>
      </c>
      <c r="E785" s="832" t="s">
        <v>5317</v>
      </c>
      <c r="F785" s="849">
        <v>6</v>
      </c>
      <c r="G785" s="849">
        <v>28412.1</v>
      </c>
      <c r="H785" s="849">
        <v>1.4999999999999998</v>
      </c>
      <c r="I785" s="849">
        <v>4735.3499999999995</v>
      </c>
      <c r="J785" s="849">
        <v>4</v>
      </c>
      <c r="K785" s="849">
        <v>18941.400000000001</v>
      </c>
      <c r="L785" s="849">
        <v>1</v>
      </c>
      <c r="M785" s="849">
        <v>4735.3500000000004</v>
      </c>
      <c r="N785" s="849">
        <v>1</v>
      </c>
      <c r="O785" s="849">
        <v>4735.3500000000004</v>
      </c>
      <c r="P785" s="837">
        <v>0.25</v>
      </c>
      <c r="Q785" s="850">
        <v>4735.3500000000004</v>
      </c>
    </row>
    <row r="786" spans="1:17" ht="14.4" customHeight="1" x14ac:dyDescent="0.3">
      <c r="A786" s="831" t="s">
        <v>577</v>
      </c>
      <c r="B786" s="832" t="s">
        <v>5291</v>
      </c>
      <c r="C786" s="832" t="s">
        <v>4399</v>
      </c>
      <c r="D786" s="832" t="s">
        <v>5318</v>
      </c>
      <c r="E786" s="832" t="s">
        <v>5319</v>
      </c>
      <c r="F786" s="849">
        <v>5</v>
      </c>
      <c r="G786" s="849">
        <v>39965.800000000003</v>
      </c>
      <c r="H786" s="849">
        <v>1.2500000000000002</v>
      </c>
      <c r="I786" s="849">
        <v>7993.1600000000008</v>
      </c>
      <c r="J786" s="849">
        <v>4</v>
      </c>
      <c r="K786" s="849">
        <v>31972.639999999999</v>
      </c>
      <c r="L786" s="849">
        <v>1</v>
      </c>
      <c r="M786" s="849">
        <v>7993.16</v>
      </c>
      <c r="N786" s="849">
        <v>1</v>
      </c>
      <c r="O786" s="849">
        <v>7993.16</v>
      </c>
      <c r="P786" s="837">
        <v>0.25</v>
      </c>
      <c r="Q786" s="850">
        <v>7993.16</v>
      </c>
    </row>
    <row r="787" spans="1:17" ht="14.4" customHeight="1" x14ac:dyDescent="0.3">
      <c r="A787" s="831" t="s">
        <v>577</v>
      </c>
      <c r="B787" s="832" t="s">
        <v>5291</v>
      </c>
      <c r="C787" s="832" t="s">
        <v>4399</v>
      </c>
      <c r="D787" s="832" t="s">
        <v>5320</v>
      </c>
      <c r="E787" s="832" t="s">
        <v>5321</v>
      </c>
      <c r="F787" s="849">
        <v>6</v>
      </c>
      <c r="G787" s="849">
        <v>17197.62</v>
      </c>
      <c r="H787" s="849">
        <v>1.2</v>
      </c>
      <c r="I787" s="849">
        <v>2866.27</v>
      </c>
      <c r="J787" s="849">
        <v>5</v>
      </c>
      <c r="K787" s="849">
        <v>14331.35</v>
      </c>
      <c r="L787" s="849">
        <v>1</v>
      </c>
      <c r="M787" s="849">
        <v>2866.27</v>
      </c>
      <c r="N787" s="849">
        <v>1</v>
      </c>
      <c r="O787" s="849">
        <v>2866.27</v>
      </c>
      <c r="P787" s="837">
        <v>0.19999999999999998</v>
      </c>
      <c r="Q787" s="850">
        <v>2866.27</v>
      </c>
    </row>
    <row r="788" spans="1:17" ht="14.4" customHeight="1" x14ac:dyDescent="0.3">
      <c r="A788" s="831" t="s">
        <v>577</v>
      </c>
      <c r="B788" s="832" t="s">
        <v>5291</v>
      </c>
      <c r="C788" s="832" t="s">
        <v>4399</v>
      </c>
      <c r="D788" s="832" t="s">
        <v>4577</v>
      </c>
      <c r="E788" s="832" t="s">
        <v>4578</v>
      </c>
      <c r="F788" s="849"/>
      <c r="G788" s="849"/>
      <c r="H788" s="849"/>
      <c r="I788" s="849"/>
      <c r="J788" s="849">
        <v>0.8</v>
      </c>
      <c r="K788" s="849">
        <v>201.62</v>
      </c>
      <c r="L788" s="849">
        <v>1</v>
      </c>
      <c r="M788" s="849">
        <v>252.02500000000001</v>
      </c>
      <c r="N788" s="849">
        <v>1.4</v>
      </c>
      <c r="O788" s="849">
        <v>352.82</v>
      </c>
      <c r="P788" s="837">
        <v>1.7499256026187877</v>
      </c>
      <c r="Q788" s="850">
        <v>252.01428571428573</v>
      </c>
    </row>
    <row r="789" spans="1:17" ht="14.4" customHeight="1" x14ac:dyDescent="0.3">
      <c r="A789" s="831" t="s">
        <v>577</v>
      </c>
      <c r="B789" s="832" t="s">
        <v>5291</v>
      </c>
      <c r="C789" s="832" t="s">
        <v>4399</v>
      </c>
      <c r="D789" s="832" t="s">
        <v>4584</v>
      </c>
      <c r="E789" s="832" t="s">
        <v>4578</v>
      </c>
      <c r="F789" s="849"/>
      <c r="G789" s="849"/>
      <c r="H789" s="849"/>
      <c r="I789" s="849"/>
      <c r="J789" s="849">
        <v>10</v>
      </c>
      <c r="K789" s="849">
        <v>18488.7</v>
      </c>
      <c r="L789" s="849">
        <v>1</v>
      </c>
      <c r="M789" s="849">
        <v>1848.8700000000001</v>
      </c>
      <c r="N789" s="849">
        <v>25</v>
      </c>
      <c r="O789" s="849">
        <v>46221.75</v>
      </c>
      <c r="P789" s="837">
        <v>2.5</v>
      </c>
      <c r="Q789" s="850">
        <v>1848.87</v>
      </c>
    </row>
    <row r="790" spans="1:17" ht="14.4" customHeight="1" x14ac:dyDescent="0.3">
      <c r="A790" s="831" t="s">
        <v>577</v>
      </c>
      <c r="B790" s="832" t="s">
        <v>5291</v>
      </c>
      <c r="C790" s="832" t="s">
        <v>4399</v>
      </c>
      <c r="D790" s="832" t="s">
        <v>4585</v>
      </c>
      <c r="E790" s="832" t="s">
        <v>4586</v>
      </c>
      <c r="F790" s="849">
        <v>4</v>
      </c>
      <c r="G790" s="849">
        <v>9534.56</v>
      </c>
      <c r="H790" s="849">
        <v>4</v>
      </c>
      <c r="I790" s="849">
        <v>2383.64</v>
      </c>
      <c r="J790" s="849">
        <v>1</v>
      </c>
      <c r="K790" s="849">
        <v>2383.64</v>
      </c>
      <c r="L790" s="849">
        <v>1</v>
      </c>
      <c r="M790" s="849">
        <v>2383.64</v>
      </c>
      <c r="N790" s="849">
        <v>3</v>
      </c>
      <c r="O790" s="849">
        <v>6281.88</v>
      </c>
      <c r="P790" s="837">
        <v>2.6354147438371567</v>
      </c>
      <c r="Q790" s="850">
        <v>2093.96</v>
      </c>
    </row>
    <row r="791" spans="1:17" ht="14.4" customHeight="1" x14ac:dyDescent="0.3">
      <c r="A791" s="831" t="s">
        <v>577</v>
      </c>
      <c r="B791" s="832" t="s">
        <v>5291</v>
      </c>
      <c r="C791" s="832" t="s">
        <v>4399</v>
      </c>
      <c r="D791" s="832" t="s">
        <v>4587</v>
      </c>
      <c r="E791" s="832" t="s">
        <v>4588</v>
      </c>
      <c r="F791" s="849">
        <v>31</v>
      </c>
      <c r="G791" s="849">
        <v>46893.08</v>
      </c>
      <c r="H791" s="849">
        <v>2.8181818181818183</v>
      </c>
      <c r="I791" s="849">
        <v>1512.68</v>
      </c>
      <c r="J791" s="849">
        <v>11</v>
      </c>
      <c r="K791" s="849">
        <v>16639.48</v>
      </c>
      <c r="L791" s="849">
        <v>1</v>
      </c>
      <c r="M791" s="849">
        <v>1512.68</v>
      </c>
      <c r="N791" s="849">
        <v>23</v>
      </c>
      <c r="O791" s="849">
        <v>31650.67</v>
      </c>
      <c r="P791" s="837">
        <v>1.9021429756218342</v>
      </c>
      <c r="Q791" s="850">
        <v>1376.1160869565217</v>
      </c>
    </row>
    <row r="792" spans="1:17" ht="14.4" customHeight="1" x14ac:dyDescent="0.3">
      <c r="A792" s="831" t="s">
        <v>577</v>
      </c>
      <c r="B792" s="832" t="s">
        <v>5291</v>
      </c>
      <c r="C792" s="832" t="s">
        <v>4399</v>
      </c>
      <c r="D792" s="832" t="s">
        <v>4589</v>
      </c>
      <c r="E792" s="832" t="s">
        <v>4590</v>
      </c>
      <c r="F792" s="849">
        <v>7</v>
      </c>
      <c r="G792" s="849">
        <v>159904.71</v>
      </c>
      <c r="H792" s="849">
        <v>3.5</v>
      </c>
      <c r="I792" s="849">
        <v>22843.53</v>
      </c>
      <c r="J792" s="849">
        <v>2</v>
      </c>
      <c r="K792" s="849">
        <v>45687.06</v>
      </c>
      <c r="L792" s="849">
        <v>1</v>
      </c>
      <c r="M792" s="849">
        <v>22843.53</v>
      </c>
      <c r="N792" s="849">
        <v>5</v>
      </c>
      <c r="O792" s="849">
        <v>98911</v>
      </c>
      <c r="P792" s="837">
        <v>2.1649674984557992</v>
      </c>
      <c r="Q792" s="850">
        <v>19782.2</v>
      </c>
    </row>
    <row r="793" spans="1:17" ht="14.4" customHeight="1" x14ac:dyDescent="0.3">
      <c r="A793" s="831" t="s">
        <v>577</v>
      </c>
      <c r="B793" s="832" t="s">
        <v>5291</v>
      </c>
      <c r="C793" s="832" t="s">
        <v>4399</v>
      </c>
      <c r="D793" s="832" t="s">
        <v>4591</v>
      </c>
      <c r="E793" s="832" t="s">
        <v>4592</v>
      </c>
      <c r="F793" s="849">
        <v>16</v>
      </c>
      <c r="G793" s="849">
        <v>135863.35999999999</v>
      </c>
      <c r="H793" s="849">
        <v>2</v>
      </c>
      <c r="I793" s="849">
        <v>8491.4599999999991</v>
      </c>
      <c r="J793" s="849">
        <v>8</v>
      </c>
      <c r="K793" s="849">
        <v>67931.679999999993</v>
      </c>
      <c r="L793" s="849">
        <v>1</v>
      </c>
      <c r="M793" s="849">
        <v>8491.4599999999991</v>
      </c>
      <c r="N793" s="849">
        <v>8</v>
      </c>
      <c r="O793" s="849">
        <v>67931.679999999993</v>
      </c>
      <c r="P793" s="837">
        <v>1</v>
      </c>
      <c r="Q793" s="850">
        <v>8491.4599999999991</v>
      </c>
    </row>
    <row r="794" spans="1:17" ht="14.4" customHeight="1" x14ac:dyDescent="0.3">
      <c r="A794" s="831" t="s">
        <v>577</v>
      </c>
      <c r="B794" s="832" t="s">
        <v>5291</v>
      </c>
      <c r="C794" s="832" t="s">
        <v>4399</v>
      </c>
      <c r="D794" s="832" t="s">
        <v>4593</v>
      </c>
      <c r="E794" s="832" t="s">
        <v>4594</v>
      </c>
      <c r="F794" s="849">
        <v>67</v>
      </c>
      <c r="G794" s="849">
        <v>200949.08000000002</v>
      </c>
      <c r="H794" s="849">
        <v>2.2333333333333334</v>
      </c>
      <c r="I794" s="849">
        <v>2999.2400000000002</v>
      </c>
      <c r="J794" s="849">
        <v>30</v>
      </c>
      <c r="K794" s="849">
        <v>89977.2</v>
      </c>
      <c r="L794" s="849">
        <v>1</v>
      </c>
      <c r="M794" s="849">
        <v>2999.24</v>
      </c>
      <c r="N794" s="849">
        <v>38</v>
      </c>
      <c r="O794" s="849">
        <v>113971.12</v>
      </c>
      <c r="P794" s="837">
        <v>1.2666666666666666</v>
      </c>
      <c r="Q794" s="850">
        <v>2999.24</v>
      </c>
    </row>
    <row r="795" spans="1:17" ht="14.4" customHeight="1" x14ac:dyDescent="0.3">
      <c r="A795" s="831" t="s">
        <v>577</v>
      </c>
      <c r="B795" s="832" t="s">
        <v>5291</v>
      </c>
      <c r="C795" s="832" t="s">
        <v>4399</v>
      </c>
      <c r="D795" s="832" t="s">
        <v>4595</v>
      </c>
      <c r="E795" s="832" t="s">
        <v>4596</v>
      </c>
      <c r="F795" s="849">
        <v>1</v>
      </c>
      <c r="G795" s="849">
        <v>8076.38</v>
      </c>
      <c r="H795" s="849"/>
      <c r="I795" s="849">
        <v>8076.38</v>
      </c>
      <c r="J795" s="849"/>
      <c r="K795" s="849"/>
      <c r="L795" s="849"/>
      <c r="M795" s="849"/>
      <c r="N795" s="849">
        <v>1</v>
      </c>
      <c r="O795" s="849">
        <v>8076.38</v>
      </c>
      <c r="P795" s="837"/>
      <c r="Q795" s="850">
        <v>8076.38</v>
      </c>
    </row>
    <row r="796" spans="1:17" ht="14.4" customHeight="1" x14ac:dyDescent="0.3">
      <c r="A796" s="831" t="s">
        <v>577</v>
      </c>
      <c r="B796" s="832" t="s">
        <v>5291</v>
      </c>
      <c r="C796" s="832" t="s">
        <v>4399</v>
      </c>
      <c r="D796" s="832" t="s">
        <v>4601</v>
      </c>
      <c r="E796" s="832" t="s">
        <v>4602</v>
      </c>
      <c r="F796" s="849"/>
      <c r="G796" s="849"/>
      <c r="H796" s="849"/>
      <c r="I796" s="849"/>
      <c r="J796" s="849">
        <v>4</v>
      </c>
      <c r="K796" s="849">
        <v>4933.08</v>
      </c>
      <c r="L796" s="849">
        <v>1</v>
      </c>
      <c r="M796" s="849">
        <v>1233.27</v>
      </c>
      <c r="N796" s="849">
        <v>2</v>
      </c>
      <c r="O796" s="849">
        <v>2466.54</v>
      </c>
      <c r="P796" s="837">
        <v>0.5</v>
      </c>
      <c r="Q796" s="850">
        <v>1233.27</v>
      </c>
    </row>
    <row r="797" spans="1:17" ht="14.4" customHeight="1" x14ac:dyDescent="0.3">
      <c r="A797" s="831" t="s">
        <v>577</v>
      </c>
      <c r="B797" s="832" t="s">
        <v>5291</v>
      </c>
      <c r="C797" s="832" t="s">
        <v>4399</v>
      </c>
      <c r="D797" s="832" t="s">
        <v>4603</v>
      </c>
      <c r="E797" s="832" t="s">
        <v>4604</v>
      </c>
      <c r="F797" s="849"/>
      <c r="G797" s="849"/>
      <c r="H797" s="849"/>
      <c r="I797" s="849"/>
      <c r="J797" s="849">
        <v>4</v>
      </c>
      <c r="K797" s="849">
        <v>23098.48</v>
      </c>
      <c r="L797" s="849">
        <v>1</v>
      </c>
      <c r="M797" s="849">
        <v>5774.62</v>
      </c>
      <c r="N797" s="849"/>
      <c r="O797" s="849"/>
      <c r="P797" s="837"/>
      <c r="Q797" s="850"/>
    </row>
    <row r="798" spans="1:17" ht="14.4" customHeight="1" x14ac:dyDescent="0.3">
      <c r="A798" s="831" t="s">
        <v>577</v>
      </c>
      <c r="B798" s="832" t="s">
        <v>5291</v>
      </c>
      <c r="C798" s="832" t="s">
        <v>4399</v>
      </c>
      <c r="D798" s="832" t="s">
        <v>4605</v>
      </c>
      <c r="E798" s="832" t="s">
        <v>4606</v>
      </c>
      <c r="F798" s="849"/>
      <c r="G798" s="849"/>
      <c r="H798" s="849"/>
      <c r="I798" s="849"/>
      <c r="J798" s="849">
        <v>3</v>
      </c>
      <c r="K798" s="849">
        <v>26113.260000000002</v>
      </c>
      <c r="L798" s="849">
        <v>1</v>
      </c>
      <c r="M798" s="849">
        <v>8704.42</v>
      </c>
      <c r="N798" s="849"/>
      <c r="O798" s="849"/>
      <c r="P798" s="837"/>
      <c r="Q798" s="850"/>
    </row>
    <row r="799" spans="1:17" ht="14.4" customHeight="1" x14ac:dyDescent="0.3">
      <c r="A799" s="831" t="s">
        <v>577</v>
      </c>
      <c r="B799" s="832" t="s">
        <v>5291</v>
      </c>
      <c r="C799" s="832" t="s">
        <v>4399</v>
      </c>
      <c r="D799" s="832" t="s">
        <v>4607</v>
      </c>
      <c r="E799" s="832" t="s">
        <v>4606</v>
      </c>
      <c r="F799" s="849"/>
      <c r="G799" s="849"/>
      <c r="H799" s="849"/>
      <c r="I799" s="849"/>
      <c r="J799" s="849">
        <v>1</v>
      </c>
      <c r="K799" s="849">
        <v>9397.75</v>
      </c>
      <c r="L799" s="849">
        <v>1</v>
      </c>
      <c r="M799" s="849">
        <v>9397.75</v>
      </c>
      <c r="N799" s="849">
        <v>1</v>
      </c>
      <c r="O799" s="849">
        <v>9397.75</v>
      </c>
      <c r="P799" s="837">
        <v>1</v>
      </c>
      <c r="Q799" s="850">
        <v>9397.75</v>
      </c>
    </row>
    <row r="800" spans="1:17" ht="14.4" customHeight="1" x14ac:dyDescent="0.3">
      <c r="A800" s="831" t="s">
        <v>577</v>
      </c>
      <c r="B800" s="832" t="s">
        <v>5291</v>
      </c>
      <c r="C800" s="832" t="s">
        <v>4399</v>
      </c>
      <c r="D800" s="832" t="s">
        <v>4608</v>
      </c>
      <c r="E800" s="832" t="s">
        <v>4609</v>
      </c>
      <c r="F800" s="849"/>
      <c r="G800" s="849"/>
      <c r="H800" s="849"/>
      <c r="I800" s="849"/>
      <c r="J800" s="849">
        <v>4</v>
      </c>
      <c r="K800" s="849">
        <v>6657.6</v>
      </c>
      <c r="L800" s="849">
        <v>1</v>
      </c>
      <c r="M800" s="849">
        <v>1664.4</v>
      </c>
      <c r="N800" s="849"/>
      <c r="O800" s="849"/>
      <c r="P800" s="837"/>
      <c r="Q800" s="850"/>
    </row>
    <row r="801" spans="1:17" ht="14.4" customHeight="1" x14ac:dyDescent="0.3">
      <c r="A801" s="831" t="s">
        <v>577</v>
      </c>
      <c r="B801" s="832" t="s">
        <v>5291</v>
      </c>
      <c r="C801" s="832" t="s">
        <v>4399</v>
      </c>
      <c r="D801" s="832" t="s">
        <v>4616</v>
      </c>
      <c r="E801" s="832" t="s">
        <v>4617</v>
      </c>
      <c r="F801" s="849">
        <v>2</v>
      </c>
      <c r="G801" s="849">
        <v>21558.44</v>
      </c>
      <c r="H801" s="849">
        <v>0.66666666666666674</v>
      </c>
      <c r="I801" s="849">
        <v>10779.22</v>
      </c>
      <c r="J801" s="849">
        <v>3</v>
      </c>
      <c r="K801" s="849">
        <v>32337.659999999996</v>
      </c>
      <c r="L801" s="849">
        <v>1</v>
      </c>
      <c r="M801" s="849">
        <v>10779.22</v>
      </c>
      <c r="N801" s="849">
        <v>4</v>
      </c>
      <c r="O801" s="849">
        <v>43116.88</v>
      </c>
      <c r="P801" s="837">
        <v>1.3333333333333335</v>
      </c>
      <c r="Q801" s="850">
        <v>10779.22</v>
      </c>
    </row>
    <row r="802" spans="1:17" ht="14.4" customHeight="1" x14ac:dyDescent="0.3">
      <c r="A802" s="831" t="s">
        <v>577</v>
      </c>
      <c r="B802" s="832" t="s">
        <v>5291</v>
      </c>
      <c r="C802" s="832" t="s">
        <v>4399</v>
      </c>
      <c r="D802" s="832" t="s">
        <v>4618</v>
      </c>
      <c r="E802" s="832" t="s">
        <v>4619</v>
      </c>
      <c r="F802" s="849">
        <v>1</v>
      </c>
      <c r="G802" s="849">
        <v>9112.75</v>
      </c>
      <c r="H802" s="849"/>
      <c r="I802" s="849">
        <v>9112.75</v>
      </c>
      <c r="J802" s="849"/>
      <c r="K802" s="849"/>
      <c r="L802" s="849"/>
      <c r="M802" s="849"/>
      <c r="N802" s="849">
        <v>1</v>
      </c>
      <c r="O802" s="849">
        <v>9112.75</v>
      </c>
      <c r="P802" s="837"/>
      <c r="Q802" s="850">
        <v>9112.75</v>
      </c>
    </row>
    <row r="803" spans="1:17" ht="14.4" customHeight="1" x14ac:dyDescent="0.3">
      <c r="A803" s="831" t="s">
        <v>577</v>
      </c>
      <c r="B803" s="832" t="s">
        <v>5291</v>
      </c>
      <c r="C803" s="832" t="s">
        <v>4399</v>
      </c>
      <c r="D803" s="832" t="s">
        <v>4620</v>
      </c>
      <c r="E803" s="832" t="s">
        <v>4621</v>
      </c>
      <c r="F803" s="849">
        <v>8</v>
      </c>
      <c r="G803" s="849">
        <v>9799.84</v>
      </c>
      <c r="H803" s="849">
        <v>1.6</v>
      </c>
      <c r="I803" s="849">
        <v>1224.98</v>
      </c>
      <c r="J803" s="849">
        <v>5</v>
      </c>
      <c r="K803" s="849">
        <v>6124.9</v>
      </c>
      <c r="L803" s="849">
        <v>1</v>
      </c>
      <c r="M803" s="849">
        <v>1224.98</v>
      </c>
      <c r="N803" s="849">
        <v>13</v>
      </c>
      <c r="O803" s="849">
        <v>15245.42</v>
      </c>
      <c r="P803" s="837">
        <v>2.4890888014498196</v>
      </c>
      <c r="Q803" s="850">
        <v>1172.7246153846154</v>
      </c>
    </row>
    <row r="804" spans="1:17" ht="14.4" customHeight="1" x14ac:dyDescent="0.3">
      <c r="A804" s="831" t="s">
        <v>577</v>
      </c>
      <c r="B804" s="832" t="s">
        <v>5291</v>
      </c>
      <c r="C804" s="832" t="s">
        <v>4399</v>
      </c>
      <c r="D804" s="832" t="s">
        <v>4622</v>
      </c>
      <c r="E804" s="832" t="s">
        <v>4621</v>
      </c>
      <c r="F804" s="849">
        <v>7</v>
      </c>
      <c r="G804" s="849">
        <v>13312.11</v>
      </c>
      <c r="H804" s="849">
        <v>0.77777777777777779</v>
      </c>
      <c r="I804" s="849">
        <v>1901.73</v>
      </c>
      <c r="J804" s="849">
        <v>9</v>
      </c>
      <c r="K804" s="849">
        <v>17115.57</v>
      </c>
      <c r="L804" s="849">
        <v>1</v>
      </c>
      <c r="M804" s="849">
        <v>1901.73</v>
      </c>
      <c r="N804" s="849">
        <v>11</v>
      </c>
      <c r="O804" s="849">
        <v>20919.03</v>
      </c>
      <c r="P804" s="837">
        <v>1.2222222222222221</v>
      </c>
      <c r="Q804" s="850">
        <v>1901.7299999999998</v>
      </c>
    </row>
    <row r="805" spans="1:17" ht="14.4" customHeight="1" x14ac:dyDescent="0.3">
      <c r="A805" s="831" t="s">
        <v>577</v>
      </c>
      <c r="B805" s="832" t="s">
        <v>5291</v>
      </c>
      <c r="C805" s="832" t="s">
        <v>4399</v>
      </c>
      <c r="D805" s="832" t="s">
        <v>5322</v>
      </c>
      <c r="E805" s="832" t="s">
        <v>5323</v>
      </c>
      <c r="F805" s="849">
        <v>2</v>
      </c>
      <c r="G805" s="849">
        <v>5594.3</v>
      </c>
      <c r="H805" s="849"/>
      <c r="I805" s="849">
        <v>2797.15</v>
      </c>
      <c r="J805" s="849"/>
      <c r="K805" s="849"/>
      <c r="L805" s="849"/>
      <c r="M805" s="849"/>
      <c r="N805" s="849"/>
      <c r="O805" s="849"/>
      <c r="P805" s="837"/>
      <c r="Q805" s="850"/>
    </row>
    <row r="806" spans="1:17" ht="14.4" customHeight="1" x14ac:dyDescent="0.3">
      <c r="A806" s="831" t="s">
        <v>577</v>
      </c>
      <c r="B806" s="832" t="s">
        <v>5291</v>
      </c>
      <c r="C806" s="832" t="s">
        <v>4399</v>
      </c>
      <c r="D806" s="832" t="s">
        <v>4626</v>
      </c>
      <c r="E806" s="832" t="s">
        <v>4627</v>
      </c>
      <c r="F806" s="849"/>
      <c r="G806" s="849"/>
      <c r="H806" s="849"/>
      <c r="I806" s="849"/>
      <c r="J806" s="849">
        <v>1</v>
      </c>
      <c r="K806" s="849">
        <v>3278.02</v>
      </c>
      <c r="L806" s="849">
        <v>1</v>
      </c>
      <c r="M806" s="849">
        <v>3278.02</v>
      </c>
      <c r="N806" s="849"/>
      <c r="O806" s="849"/>
      <c r="P806" s="837"/>
      <c r="Q806" s="850"/>
    </row>
    <row r="807" spans="1:17" ht="14.4" customHeight="1" x14ac:dyDescent="0.3">
      <c r="A807" s="831" t="s">
        <v>577</v>
      </c>
      <c r="B807" s="832" t="s">
        <v>5291</v>
      </c>
      <c r="C807" s="832" t="s">
        <v>4399</v>
      </c>
      <c r="D807" s="832" t="s">
        <v>4628</v>
      </c>
      <c r="E807" s="832" t="s">
        <v>4629</v>
      </c>
      <c r="F807" s="849">
        <v>5</v>
      </c>
      <c r="G807" s="849">
        <v>34842.550000000003</v>
      </c>
      <c r="H807" s="849"/>
      <c r="I807" s="849">
        <v>6968.51</v>
      </c>
      <c r="J807" s="849"/>
      <c r="K807" s="849"/>
      <c r="L807" s="849"/>
      <c r="M807" s="849"/>
      <c r="N807" s="849">
        <v>1</v>
      </c>
      <c r="O807" s="849">
        <v>6968.51</v>
      </c>
      <c r="P807" s="837"/>
      <c r="Q807" s="850">
        <v>6968.51</v>
      </c>
    </row>
    <row r="808" spans="1:17" ht="14.4" customHeight="1" x14ac:dyDescent="0.3">
      <c r="A808" s="831" t="s">
        <v>577</v>
      </c>
      <c r="B808" s="832" t="s">
        <v>5291</v>
      </c>
      <c r="C808" s="832" t="s">
        <v>4399</v>
      </c>
      <c r="D808" s="832" t="s">
        <v>4630</v>
      </c>
      <c r="E808" s="832" t="s">
        <v>4629</v>
      </c>
      <c r="F808" s="849">
        <v>1</v>
      </c>
      <c r="G808" s="849">
        <v>8342.73</v>
      </c>
      <c r="H808" s="849">
        <v>1</v>
      </c>
      <c r="I808" s="849">
        <v>8342.73</v>
      </c>
      <c r="J808" s="849">
        <v>1</v>
      </c>
      <c r="K808" s="849">
        <v>8342.73</v>
      </c>
      <c r="L808" s="849">
        <v>1</v>
      </c>
      <c r="M808" s="849">
        <v>8342.73</v>
      </c>
      <c r="N808" s="849"/>
      <c r="O808" s="849"/>
      <c r="P808" s="837"/>
      <c r="Q808" s="850"/>
    </row>
    <row r="809" spans="1:17" ht="14.4" customHeight="1" x14ac:dyDescent="0.3">
      <c r="A809" s="831" t="s">
        <v>577</v>
      </c>
      <c r="B809" s="832" t="s">
        <v>5291</v>
      </c>
      <c r="C809" s="832" t="s">
        <v>4399</v>
      </c>
      <c r="D809" s="832" t="s">
        <v>4631</v>
      </c>
      <c r="E809" s="832" t="s">
        <v>4632</v>
      </c>
      <c r="F809" s="849"/>
      <c r="G809" s="849"/>
      <c r="H809" s="849"/>
      <c r="I809" s="849"/>
      <c r="J809" s="849">
        <v>1</v>
      </c>
      <c r="K809" s="849">
        <v>10084.85</v>
      </c>
      <c r="L809" s="849">
        <v>1</v>
      </c>
      <c r="M809" s="849">
        <v>10084.85</v>
      </c>
      <c r="N809" s="849"/>
      <c r="O809" s="849"/>
      <c r="P809" s="837"/>
      <c r="Q809" s="850"/>
    </row>
    <row r="810" spans="1:17" ht="14.4" customHeight="1" x14ac:dyDescent="0.3">
      <c r="A810" s="831" t="s">
        <v>577</v>
      </c>
      <c r="B810" s="832" t="s">
        <v>5291</v>
      </c>
      <c r="C810" s="832" t="s">
        <v>4399</v>
      </c>
      <c r="D810" s="832" t="s">
        <v>4635</v>
      </c>
      <c r="E810" s="832" t="s">
        <v>4634</v>
      </c>
      <c r="F810" s="849"/>
      <c r="G810" s="849"/>
      <c r="H810" s="849"/>
      <c r="I810" s="849"/>
      <c r="J810" s="849"/>
      <c r="K810" s="849"/>
      <c r="L810" s="849"/>
      <c r="M810" s="849"/>
      <c r="N810" s="849">
        <v>1</v>
      </c>
      <c r="O810" s="849">
        <v>10320.11</v>
      </c>
      <c r="P810" s="837"/>
      <c r="Q810" s="850">
        <v>10320.11</v>
      </c>
    </row>
    <row r="811" spans="1:17" ht="14.4" customHeight="1" x14ac:dyDescent="0.3">
      <c r="A811" s="831" t="s">
        <v>577</v>
      </c>
      <c r="B811" s="832" t="s">
        <v>5291</v>
      </c>
      <c r="C811" s="832" t="s">
        <v>4399</v>
      </c>
      <c r="D811" s="832" t="s">
        <v>4636</v>
      </c>
      <c r="E811" s="832" t="s">
        <v>4637</v>
      </c>
      <c r="F811" s="849">
        <v>2</v>
      </c>
      <c r="G811" s="849">
        <v>19473.28</v>
      </c>
      <c r="H811" s="849">
        <v>2</v>
      </c>
      <c r="I811" s="849">
        <v>9736.64</v>
      </c>
      <c r="J811" s="849">
        <v>1</v>
      </c>
      <c r="K811" s="849">
        <v>9736.64</v>
      </c>
      <c r="L811" s="849">
        <v>1</v>
      </c>
      <c r="M811" s="849">
        <v>9736.64</v>
      </c>
      <c r="N811" s="849"/>
      <c r="O811" s="849"/>
      <c r="P811" s="837"/>
      <c r="Q811" s="850"/>
    </row>
    <row r="812" spans="1:17" ht="14.4" customHeight="1" x14ac:dyDescent="0.3">
      <c r="A812" s="831" t="s">
        <v>577</v>
      </c>
      <c r="B812" s="832" t="s">
        <v>5291</v>
      </c>
      <c r="C812" s="832" t="s">
        <v>4399</v>
      </c>
      <c r="D812" s="832" t="s">
        <v>4644</v>
      </c>
      <c r="E812" s="832" t="s">
        <v>4645</v>
      </c>
      <c r="F812" s="849">
        <v>2</v>
      </c>
      <c r="G812" s="849">
        <v>2381.56</v>
      </c>
      <c r="H812" s="849">
        <v>0.33333333333333337</v>
      </c>
      <c r="I812" s="849">
        <v>1190.78</v>
      </c>
      <c r="J812" s="849">
        <v>6</v>
      </c>
      <c r="K812" s="849">
        <v>7144.6799999999994</v>
      </c>
      <c r="L812" s="849">
        <v>1</v>
      </c>
      <c r="M812" s="849">
        <v>1190.78</v>
      </c>
      <c r="N812" s="849"/>
      <c r="O812" s="849"/>
      <c r="P812" s="837"/>
      <c r="Q812" s="850"/>
    </row>
    <row r="813" spans="1:17" ht="14.4" customHeight="1" x14ac:dyDescent="0.3">
      <c r="A813" s="831" t="s">
        <v>577</v>
      </c>
      <c r="B813" s="832" t="s">
        <v>5291</v>
      </c>
      <c r="C813" s="832" t="s">
        <v>4399</v>
      </c>
      <c r="D813" s="832" t="s">
        <v>4646</v>
      </c>
      <c r="E813" s="832" t="s">
        <v>4645</v>
      </c>
      <c r="F813" s="849">
        <v>5</v>
      </c>
      <c r="G813" s="849">
        <v>6130.1</v>
      </c>
      <c r="H813" s="849">
        <v>1</v>
      </c>
      <c r="I813" s="849">
        <v>1226.02</v>
      </c>
      <c r="J813" s="849">
        <v>5</v>
      </c>
      <c r="K813" s="849">
        <v>6130.1</v>
      </c>
      <c r="L813" s="849">
        <v>1</v>
      </c>
      <c r="M813" s="849">
        <v>1226.02</v>
      </c>
      <c r="N813" s="849"/>
      <c r="O813" s="849"/>
      <c r="P813" s="837"/>
      <c r="Q813" s="850"/>
    </row>
    <row r="814" spans="1:17" ht="14.4" customHeight="1" x14ac:dyDescent="0.3">
      <c r="A814" s="831" t="s">
        <v>577</v>
      </c>
      <c r="B814" s="832" t="s">
        <v>5291</v>
      </c>
      <c r="C814" s="832" t="s">
        <v>4399</v>
      </c>
      <c r="D814" s="832" t="s">
        <v>4647</v>
      </c>
      <c r="E814" s="832" t="s">
        <v>4645</v>
      </c>
      <c r="F814" s="849">
        <v>1</v>
      </c>
      <c r="G814" s="849">
        <v>1257.1099999999999</v>
      </c>
      <c r="H814" s="849">
        <v>1</v>
      </c>
      <c r="I814" s="849">
        <v>1257.1099999999999</v>
      </c>
      <c r="J814" s="849">
        <v>1</v>
      </c>
      <c r="K814" s="849">
        <v>1257.1099999999999</v>
      </c>
      <c r="L814" s="849">
        <v>1</v>
      </c>
      <c r="M814" s="849">
        <v>1257.1099999999999</v>
      </c>
      <c r="N814" s="849"/>
      <c r="O814" s="849"/>
      <c r="P814" s="837"/>
      <c r="Q814" s="850"/>
    </row>
    <row r="815" spans="1:17" ht="14.4" customHeight="1" x14ac:dyDescent="0.3">
      <c r="A815" s="831" t="s">
        <v>577</v>
      </c>
      <c r="B815" s="832" t="s">
        <v>5291</v>
      </c>
      <c r="C815" s="832" t="s">
        <v>4399</v>
      </c>
      <c r="D815" s="832" t="s">
        <v>4358</v>
      </c>
      <c r="E815" s="832" t="s">
        <v>4654</v>
      </c>
      <c r="F815" s="849"/>
      <c r="G815" s="849"/>
      <c r="H815" s="849"/>
      <c r="I815" s="849"/>
      <c r="J815" s="849"/>
      <c r="K815" s="849"/>
      <c r="L815" s="849"/>
      <c r="M815" s="849"/>
      <c r="N815" s="849">
        <v>11</v>
      </c>
      <c r="O815" s="849">
        <v>77565.62</v>
      </c>
      <c r="P815" s="837"/>
      <c r="Q815" s="850">
        <v>7051.4199999999992</v>
      </c>
    </row>
    <row r="816" spans="1:17" ht="14.4" customHeight="1" x14ac:dyDescent="0.3">
      <c r="A816" s="831" t="s">
        <v>577</v>
      </c>
      <c r="B816" s="832" t="s">
        <v>5291</v>
      </c>
      <c r="C816" s="832" t="s">
        <v>4399</v>
      </c>
      <c r="D816" s="832" t="s">
        <v>4660</v>
      </c>
      <c r="E816" s="832" t="s">
        <v>4661</v>
      </c>
      <c r="F816" s="849">
        <v>4</v>
      </c>
      <c r="G816" s="849">
        <v>46284</v>
      </c>
      <c r="H816" s="849">
        <v>2</v>
      </c>
      <c r="I816" s="849">
        <v>11571</v>
      </c>
      <c r="J816" s="849">
        <v>2</v>
      </c>
      <c r="K816" s="849">
        <v>23142</v>
      </c>
      <c r="L816" s="849">
        <v>1</v>
      </c>
      <c r="M816" s="849">
        <v>11571</v>
      </c>
      <c r="N816" s="849">
        <v>1</v>
      </c>
      <c r="O816" s="849">
        <v>11571</v>
      </c>
      <c r="P816" s="837">
        <v>0.5</v>
      </c>
      <c r="Q816" s="850">
        <v>11571</v>
      </c>
    </row>
    <row r="817" spans="1:17" ht="14.4" customHeight="1" x14ac:dyDescent="0.3">
      <c r="A817" s="831" t="s">
        <v>577</v>
      </c>
      <c r="B817" s="832" t="s">
        <v>5291</v>
      </c>
      <c r="C817" s="832" t="s">
        <v>4399</v>
      </c>
      <c r="D817" s="832" t="s">
        <v>4662</v>
      </c>
      <c r="E817" s="832" t="s">
        <v>4500</v>
      </c>
      <c r="F817" s="849">
        <v>16</v>
      </c>
      <c r="G817" s="849">
        <v>21755.360000000001</v>
      </c>
      <c r="H817" s="849">
        <v>2.2857142857142856</v>
      </c>
      <c r="I817" s="849">
        <v>1359.71</v>
      </c>
      <c r="J817" s="849">
        <v>7</v>
      </c>
      <c r="K817" s="849">
        <v>9517.9700000000012</v>
      </c>
      <c r="L817" s="849">
        <v>1</v>
      </c>
      <c r="M817" s="849">
        <v>1359.7100000000003</v>
      </c>
      <c r="N817" s="849">
        <v>4</v>
      </c>
      <c r="O817" s="849">
        <v>5438.84</v>
      </c>
      <c r="P817" s="837">
        <v>0.5714285714285714</v>
      </c>
      <c r="Q817" s="850">
        <v>1359.71</v>
      </c>
    </row>
    <row r="818" spans="1:17" ht="14.4" customHeight="1" x14ac:dyDescent="0.3">
      <c r="A818" s="831" t="s">
        <v>577</v>
      </c>
      <c r="B818" s="832" t="s">
        <v>5291</v>
      </c>
      <c r="C818" s="832" t="s">
        <v>4399</v>
      </c>
      <c r="D818" s="832" t="s">
        <v>4663</v>
      </c>
      <c r="E818" s="832" t="s">
        <v>4664</v>
      </c>
      <c r="F818" s="849">
        <v>3</v>
      </c>
      <c r="G818" s="849">
        <v>4271.88</v>
      </c>
      <c r="H818" s="849"/>
      <c r="I818" s="849">
        <v>1423.96</v>
      </c>
      <c r="J818" s="849"/>
      <c r="K818" s="849"/>
      <c r="L818" s="849"/>
      <c r="M818" s="849"/>
      <c r="N818" s="849"/>
      <c r="O818" s="849"/>
      <c r="P818" s="837"/>
      <c r="Q818" s="850"/>
    </row>
    <row r="819" spans="1:17" ht="14.4" customHeight="1" x14ac:dyDescent="0.3">
      <c r="A819" s="831" t="s">
        <v>577</v>
      </c>
      <c r="B819" s="832" t="s">
        <v>5291</v>
      </c>
      <c r="C819" s="832" t="s">
        <v>4399</v>
      </c>
      <c r="D819" s="832" t="s">
        <v>4665</v>
      </c>
      <c r="E819" s="832" t="s">
        <v>4666</v>
      </c>
      <c r="F819" s="849">
        <v>1</v>
      </c>
      <c r="G819" s="849">
        <v>218.67</v>
      </c>
      <c r="H819" s="849">
        <v>1</v>
      </c>
      <c r="I819" s="849">
        <v>218.67</v>
      </c>
      <c r="J819" s="849">
        <v>1</v>
      </c>
      <c r="K819" s="849">
        <v>218.67</v>
      </c>
      <c r="L819" s="849">
        <v>1</v>
      </c>
      <c r="M819" s="849">
        <v>218.67</v>
      </c>
      <c r="N819" s="849">
        <v>2</v>
      </c>
      <c r="O819" s="849">
        <v>437.34</v>
      </c>
      <c r="P819" s="837">
        <v>2</v>
      </c>
      <c r="Q819" s="850">
        <v>218.67</v>
      </c>
    </row>
    <row r="820" spans="1:17" ht="14.4" customHeight="1" x14ac:dyDescent="0.3">
      <c r="A820" s="831" t="s">
        <v>577</v>
      </c>
      <c r="B820" s="832" t="s">
        <v>5291</v>
      </c>
      <c r="C820" s="832" t="s">
        <v>4399</v>
      </c>
      <c r="D820" s="832" t="s">
        <v>4667</v>
      </c>
      <c r="E820" s="832" t="s">
        <v>4668</v>
      </c>
      <c r="F820" s="849"/>
      <c r="G820" s="849"/>
      <c r="H820" s="849"/>
      <c r="I820" s="849"/>
      <c r="J820" s="849"/>
      <c r="K820" s="849"/>
      <c r="L820" s="849"/>
      <c r="M820" s="849"/>
      <c r="N820" s="849">
        <v>2</v>
      </c>
      <c r="O820" s="849">
        <v>479.62</v>
      </c>
      <c r="P820" s="837"/>
      <c r="Q820" s="850">
        <v>239.81</v>
      </c>
    </row>
    <row r="821" spans="1:17" ht="14.4" customHeight="1" x14ac:dyDescent="0.3">
      <c r="A821" s="831" t="s">
        <v>577</v>
      </c>
      <c r="B821" s="832" t="s">
        <v>5291</v>
      </c>
      <c r="C821" s="832" t="s">
        <v>4399</v>
      </c>
      <c r="D821" s="832" t="s">
        <v>4669</v>
      </c>
      <c r="E821" s="832" t="s">
        <v>4670</v>
      </c>
      <c r="F821" s="849">
        <v>1</v>
      </c>
      <c r="G821" s="849">
        <v>1764.93</v>
      </c>
      <c r="H821" s="849"/>
      <c r="I821" s="849">
        <v>1764.93</v>
      </c>
      <c r="J821" s="849"/>
      <c r="K821" s="849"/>
      <c r="L821" s="849"/>
      <c r="M821" s="849"/>
      <c r="N821" s="849">
        <v>1</v>
      </c>
      <c r="O821" s="849">
        <v>1764.93</v>
      </c>
      <c r="P821" s="837"/>
      <c r="Q821" s="850">
        <v>1764.93</v>
      </c>
    </row>
    <row r="822" spans="1:17" ht="14.4" customHeight="1" x14ac:dyDescent="0.3">
      <c r="A822" s="831" t="s">
        <v>577</v>
      </c>
      <c r="B822" s="832" t="s">
        <v>5291</v>
      </c>
      <c r="C822" s="832" t="s">
        <v>4399</v>
      </c>
      <c r="D822" s="832" t="s">
        <v>4671</v>
      </c>
      <c r="E822" s="832" t="s">
        <v>4670</v>
      </c>
      <c r="F822" s="849">
        <v>2</v>
      </c>
      <c r="G822" s="849">
        <v>3566.96</v>
      </c>
      <c r="H822" s="849">
        <v>1</v>
      </c>
      <c r="I822" s="849">
        <v>1783.48</v>
      </c>
      <c r="J822" s="849">
        <v>2</v>
      </c>
      <c r="K822" s="849">
        <v>3566.96</v>
      </c>
      <c r="L822" s="849">
        <v>1</v>
      </c>
      <c r="M822" s="849">
        <v>1783.48</v>
      </c>
      <c r="N822" s="849">
        <v>2</v>
      </c>
      <c r="O822" s="849">
        <v>3566.96</v>
      </c>
      <c r="P822" s="837">
        <v>1</v>
      </c>
      <c r="Q822" s="850">
        <v>1783.48</v>
      </c>
    </row>
    <row r="823" spans="1:17" ht="14.4" customHeight="1" x14ac:dyDescent="0.3">
      <c r="A823" s="831" t="s">
        <v>577</v>
      </c>
      <c r="B823" s="832" t="s">
        <v>5291</v>
      </c>
      <c r="C823" s="832" t="s">
        <v>4399</v>
      </c>
      <c r="D823" s="832" t="s">
        <v>4674</v>
      </c>
      <c r="E823" s="832" t="s">
        <v>4675</v>
      </c>
      <c r="F823" s="849">
        <v>12</v>
      </c>
      <c r="G823" s="849">
        <v>136056</v>
      </c>
      <c r="H823" s="849">
        <v>1.7142857142857142</v>
      </c>
      <c r="I823" s="849">
        <v>11338</v>
      </c>
      <c r="J823" s="849">
        <v>7</v>
      </c>
      <c r="K823" s="849">
        <v>79366</v>
      </c>
      <c r="L823" s="849">
        <v>1</v>
      </c>
      <c r="M823" s="849">
        <v>11338</v>
      </c>
      <c r="N823" s="849">
        <v>3</v>
      </c>
      <c r="O823" s="849">
        <v>34014</v>
      </c>
      <c r="P823" s="837">
        <v>0.42857142857142855</v>
      </c>
      <c r="Q823" s="850">
        <v>11338</v>
      </c>
    </row>
    <row r="824" spans="1:17" ht="14.4" customHeight="1" x14ac:dyDescent="0.3">
      <c r="A824" s="831" t="s">
        <v>577</v>
      </c>
      <c r="B824" s="832" t="s">
        <v>5291</v>
      </c>
      <c r="C824" s="832" t="s">
        <v>4399</v>
      </c>
      <c r="D824" s="832" t="s">
        <v>5324</v>
      </c>
      <c r="E824" s="832" t="s">
        <v>5325</v>
      </c>
      <c r="F824" s="849">
        <v>3</v>
      </c>
      <c r="G824" s="849">
        <v>8121</v>
      </c>
      <c r="H824" s="849">
        <v>1</v>
      </c>
      <c r="I824" s="849">
        <v>2707</v>
      </c>
      <c r="J824" s="849">
        <v>3</v>
      </c>
      <c r="K824" s="849">
        <v>8121</v>
      </c>
      <c r="L824" s="849">
        <v>1</v>
      </c>
      <c r="M824" s="849">
        <v>2707</v>
      </c>
      <c r="N824" s="849">
        <v>1</v>
      </c>
      <c r="O824" s="849">
        <v>2707</v>
      </c>
      <c r="P824" s="837">
        <v>0.33333333333333331</v>
      </c>
      <c r="Q824" s="850">
        <v>2707</v>
      </c>
    </row>
    <row r="825" spans="1:17" ht="14.4" customHeight="1" x14ac:dyDescent="0.3">
      <c r="A825" s="831" t="s">
        <v>577</v>
      </c>
      <c r="B825" s="832" t="s">
        <v>5291</v>
      </c>
      <c r="C825" s="832" t="s">
        <v>4399</v>
      </c>
      <c r="D825" s="832" t="s">
        <v>4676</v>
      </c>
      <c r="E825" s="832" t="s">
        <v>4677</v>
      </c>
      <c r="F825" s="849">
        <v>14</v>
      </c>
      <c r="G825" s="849">
        <v>64512</v>
      </c>
      <c r="H825" s="849">
        <v>1.4</v>
      </c>
      <c r="I825" s="849">
        <v>4608</v>
      </c>
      <c r="J825" s="849">
        <v>10</v>
      </c>
      <c r="K825" s="849">
        <v>46080</v>
      </c>
      <c r="L825" s="849">
        <v>1</v>
      </c>
      <c r="M825" s="849">
        <v>4608</v>
      </c>
      <c r="N825" s="849">
        <v>3</v>
      </c>
      <c r="O825" s="849">
        <v>13824</v>
      </c>
      <c r="P825" s="837">
        <v>0.3</v>
      </c>
      <c r="Q825" s="850">
        <v>4608</v>
      </c>
    </row>
    <row r="826" spans="1:17" ht="14.4" customHeight="1" x14ac:dyDescent="0.3">
      <c r="A826" s="831" t="s">
        <v>577</v>
      </c>
      <c r="B826" s="832" t="s">
        <v>5291</v>
      </c>
      <c r="C826" s="832" t="s">
        <v>4399</v>
      </c>
      <c r="D826" s="832" t="s">
        <v>4678</v>
      </c>
      <c r="E826" s="832" t="s">
        <v>4679</v>
      </c>
      <c r="F826" s="849">
        <v>9</v>
      </c>
      <c r="G826" s="849">
        <v>24363</v>
      </c>
      <c r="H826" s="849">
        <v>0.69230769230769229</v>
      </c>
      <c r="I826" s="849">
        <v>2707</v>
      </c>
      <c r="J826" s="849">
        <v>13</v>
      </c>
      <c r="K826" s="849">
        <v>35191</v>
      </c>
      <c r="L826" s="849">
        <v>1</v>
      </c>
      <c r="M826" s="849">
        <v>2707</v>
      </c>
      <c r="N826" s="849">
        <v>5</v>
      </c>
      <c r="O826" s="849">
        <v>12982.92</v>
      </c>
      <c r="P826" s="837">
        <v>0.36892728254383222</v>
      </c>
      <c r="Q826" s="850">
        <v>2596.5839999999998</v>
      </c>
    </row>
    <row r="827" spans="1:17" ht="14.4" customHeight="1" x14ac:dyDescent="0.3">
      <c r="A827" s="831" t="s">
        <v>577</v>
      </c>
      <c r="B827" s="832" t="s">
        <v>5291</v>
      </c>
      <c r="C827" s="832" t="s">
        <v>4399</v>
      </c>
      <c r="D827" s="832" t="s">
        <v>4680</v>
      </c>
      <c r="E827" s="832" t="s">
        <v>4526</v>
      </c>
      <c r="F827" s="849">
        <v>1</v>
      </c>
      <c r="G827" s="849">
        <v>1386.65</v>
      </c>
      <c r="H827" s="849">
        <v>1</v>
      </c>
      <c r="I827" s="849">
        <v>1386.65</v>
      </c>
      <c r="J827" s="849">
        <v>1</v>
      </c>
      <c r="K827" s="849">
        <v>1386.65</v>
      </c>
      <c r="L827" s="849">
        <v>1</v>
      </c>
      <c r="M827" s="849">
        <v>1386.65</v>
      </c>
      <c r="N827" s="849">
        <v>5</v>
      </c>
      <c r="O827" s="849">
        <v>6933.25</v>
      </c>
      <c r="P827" s="837">
        <v>5</v>
      </c>
      <c r="Q827" s="850">
        <v>1386.65</v>
      </c>
    </row>
    <row r="828" spans="1:17" ht="14.4" customHeight="1" x14ac:dyDescent="0.3">
      <c r="A828" s="831" t="s">
        <v>577</v>
      </c>
      <c r="B828" s="832" t="s">
        <v>5291</v>
      </c>
      <c r="C828" s="832" t="s">
        <v>4399</v>
      </c>
      <c r="D828" s="832" t="s">
        <v>4681</v>
      </c>
      <c r="E828" s="832" t="s">
        <v>4682</v>
      </c>
      <c r="F828" s="849">
        <v>2</v>
      </c>
      <c r="G828" s="849">
        <v>18279.38</v>
      </c>
      <c r="H828" s="849">
        <v>2</v>
      </c>
      <c r="I828" s="849">
        <v>9139.69</v>
      </c>
      <c r="J828" s="849">
        <v>1</v>
      </c>
      <c r="K828" s="849">
        <v>9139.69</v>
      </c>
      <c r="L828" s="849">
        <v>1</v>
      </c>
      <c r="M828" s="849">
        <v>9139.69</v>
      </c>
      <c r="N828" s="849">
        <v>3</v>
      </c>
      <c r="O828" s="849">
        <v>27419.07</v>
      </c>
      <c r="P828" s="837">
        <v>3</v>
      </c>
      <c r="Q828" s="850">
        <v>9139.69</v>
      </c>
    </row>
    <row r="829" spans="1:17" ht="14.4" customHeight="1" x14ac:dyDescent="0.3">
      <c r="A829" s="831" t="s">
        <v>577</v>
      </c>
      <c r="B829" s="832" t="s">
        <v>5291</v>
      </c>
      <c r="C829" s="832" t="s">
        <v>4399</v>
      </c>
      <c r="D829" s="832" t="s">
        <v>4683</v>
      </c>
      <c r="E829" s="832" t="s">
        <v>4684</v>
      </c>
      <c r="F829" s="849">
        <v>1</v>
      </c>
      <c r="G829" s="849">
        <v>2129.73</v>
      </c>
      <c r="H829" s="849">
        <v>1</v>
      </c>
      <c r="I829" s="849">
        <v>2129.73</v>
      </c>
      <c r="J829" s="849">
        <v>1</v>
      </c>
      <c r="K829" s="849">
        <v>2129.73</v>
      </c>
      <c r="L829" s="849">
        <v>1</v>
      </c>
      <c r="M829" s="849">
        <v>2129.73</v>
      </c>
      <c r="N829" s="849">
        <v>2</v>
      </c>
      <c r="O829" s="849">
        <v>4259.46</v>
      </c>
      <c r="P829" s="837">
        <v>2</v>
      </c>
      <c r="Q829" s="850">
        <v>2129.73</v>
      </c>
    </row>
    <row r="830" spans="1:17" ht="14.4" customHeight="1" x14ac:dyDescent="0.3">
      <c r="A830" s="831" t="s">
        <v>577</v>
      </c>
      <c r="B830" s="832" t="s">
        <v>5291</v>
      </c>
      <c r="C830" s="832" t="s">
        <v>4399</v>
      </c>
      <c r="D830" s="832" t="s">
        <v>4685</v>
      </c>
      <c r="E830" s="832" t="s">
        <v>4684</v>
      </c>
      <c r="F830" s="849">
        <v>1</v>
      </c>
      <c r="G830" s="849">
        <v>2342.1799999999998</v>
      </c>
      <c r="H830" s="849"/>
      <c r="I830" s="849">
        <v>2342.1799999999998</v>
      </c>
      <c r="J830" s="849"/>
      <c r="K830" s="849"/>
      <c r="L830" s="849"/>
      <c r="M830" s="849"/>
      <c r="N830" s="849"/>
      <c r="O830" s="849"/>
      <c r="P830" s="837"/>
      <c r="Q830" s="850"/>
    </row>
    <row r="831" spans="1:17" ht="14.4" customHeight="1" x14ac:dyDescent="0.3">
      <c r="A831" s="831" t="s">
        <v>577</v>
      </c>
      <c r="B831" s="832" t="s">
        <v>5291</v>
      </c>
      <c r="C831" s="832" t="s">
        <v>4399</v>
      </c>
      <c r="D831" s="832" t="s">
        <v>4694</v>
      </c>
      <c r="E831" s="832" t="s">
        <v>4695</v>
      </c>
      <c r="F831" s="849">
        <v>1</v>
      </c>
      <c r="G831" s="849">
        <v>18395</v>
      </c>
      <c r="H831" s="849"/>
      <c r="I831" s="849">
        <v>18395</v>
      </c>
      <c r="J831" s="849"/>
      <c r="K831" s="849"/>
      <c r="L831" s="849"/>
      <c r="M831" s="849"/>
      <c r="N831" s="849"/>
      <c r="O831" s="849"/>
      <c r="P831" s="837"/>
      <c r="Q831" s="850"/>
    </row>
    <row r="832" spans="1:17" ht="14.4" customHeight="1" x14ac:dyDescent="0.3">
      <c r="A832" s="831" t="s">
        <v>577</v>
      </c>
      <c r="B832" s="832" t="s">
        <v>5291</v>
      </c>
      <c r="C832" s="832" t="s">
        <v>4399</v>
      </c>
      <c r="D832" s="832" t="s">
        <v>4696</v>
      </c>
      <c r="E832" s="832" t="s">
        <v>4697</v>
      </c>
      <c r="F832" s="849">
        <v>2</v>
      </c>
      <c r="G832" s="849">
        <v>7920</v>
      </c>
      <c r="H832" s="849">
        <v>2</v>
      </c>
      <c r="I832" s="849">
        <v>3960</v>
      </c>
      <c r="J832" s="849">
        <v>1</v>
      </c>
      <c r="K832" s="849">
        <v>3960</v>
      </c>
      <c r="L832" s="849">
        <v>1</v>
      </c>
      <c r="M832" s="849">
        <v>3960</v>
      </c>
      <c r="N832" s="849"/>
      <c r="O832" s="849"/>
      <c r="P832" s="837"/>
      <c r="Q832" s="850"/>
    </row>
    <row r="833" spans="1:17" ht="14.4" customHeight="1" x14ac:dyDescent="0.3">
      <c r="A833" s="831" t="s">
        <v>577</v>
      </c>
      <c r="B833" s="832" t="s">
        <v>5291</v>
      </c>
      <c r="C833" s="832" t="s">
        <v>4399</v>
      </c>
      <c r="D833" s="832" t="s">
        <v>4698</v>
      </c>
      <c r="E833" s="832" t="s">
        <v>4697</v>
      </c>
      <c r="F833" s="849"/>
      <c r="G833" s="849"/>
      <c r="H833" s="849"/>
      <c r="I833" s="849"/>
      <c r="J833" s="849">
        <v>1</v>
      </c>
      <c r="K833" s="849">
        <v>5400</v>
      </c>
      <c r="L833" s="849">
        <v>1</v>
      </c>
      <c r="M833" s="849">
        <v>5400</v>
      </c>
      <c r="N833" s="849"/>
      <c r="O833" s="849"/>
      <c r="P833" s="837"/>
      <c r="Q833" s="850"/>
    </row>
    <row r="834" spans="1:17" ht="14.4" customHeight="1" x14ac:dyDescent="0.3">
      <c r="A834" s="831" t="s">
        <v>577</v>
      </c>
      <c r="B834" s="832" t="s">
        <v>5291</v>
      </c>
      <c r="C834" s="832" t="s">
        <v>4399</v>
      </c>
      <c r="D834" s="832" t="s">
        <v>4699</v>
      </c>
      <c r="E834" s="832" t="s">
        <v>4700</v>
      </c>
      <c r="F834" s="849">
        <v>10</v>
      </c>
      <c r="G834" s="849">
        <v>5503</v>
      </c>
      <c r="H834" s="849">
        <v>0.66666666666666663</v>
      </c>
      <c r="I834" s="849">
        <v>550.29999999999995</v>
      </c>
      <c r="J834" s="849">
        <v>15</v>
      </c>
      <c r="K834" s="849">
        <v>8254.5</v>
      </c>
      <c r="L834" s="849">
        <v>1</v>
      </c>
      <c r="M834" s="849">
        <v>550.29999999999995</v>
      </c>
      <c r="N834" s="849"/>
      <c r="O834" s="849"/>
      <c r="P834" s="837"/>
      <c r="Q834" s="850"/>
    </row>
    <row r="835" spans="1:17" ht="14.4" customHeight="1" x14ac:dyDescent="0.3">
      <c r="A835" s="831" t="s">
        <v>577</v>
      </c>
      <c r="B835" s="832" t="s">
        <v>5291</v>
      </c>
      <c r="C835" s="832" t="s">
        <v>4399</v>
      </c>
      <c r="D835" s="832" t="s">
        <v>4701</v>
      </c>
      <c r="E835" s="832" t="s">
        <v>4702</v>
      </c>
      <c r="F835" s="849">
        <v>7</v>
      </c>
      <c r="G835" s="849">
        <v>4228</v>
      </c>
      <c r="H835" s="849"/>
      <c r="I835" s="849">
        <v>604</v>
      </c>
      <c r="J835" s="849"/>
      <c r="K835" s="849"/>
      <c r="L835" s="849"/>
      <c r="M835" s="849"/>
      <c r="N835" s="849"/>
      <c r="O835" s="849"/>
      <c r="P835" s="837"/>
      <c r="Q835" s="850"/>
    </row>
    <row r="836" spans="1:17" ht="14.4" customHeight="1" x14ac:dyDescent="0.3">
      <c r="A836" s="831" t="s">
        <v>577</v>
      </c>
      <c r="B836" s="832" t="s">
        <v>5291</v>
      </c>
      <c r="C836" s="832" t="s">
        <v>4399</v>
      </c>
      <c r="D836" s="832" t="s">
        <v>4725</v>
      </c>
      <c r="E836" s="832" t="s">
        <v>4726</v>
      </c>
      <c r="F836" s="849">
        <v>1</v>
      </c>
      <c r="G836" s="849">
        <v>10236.68</v>
      </c>
      <c r="H836" s="849"/>
      <c r="I836" s="849">
        <v>10236.68</v>
      </c>
      <c r="J836" s="849"/>
      <c r="K836" s="849"/>
      <c r="L836" s="849"/>
      <c r="M836" s="849"/>
      <c r="N836" s="849"/>
      <c r="O836" s="849"/>
      <c r="P836" s="837"/>
      <c r="Q836" s="850"/>
    </row>
    <row r="837" spans="1:17" ht="14.4" customHeight="1" x14ac:dyDescent="0.3">
      <c r="A837" s="831" t="s">
        <v>577</v>
      </c>
      <c r="B837" s="832" t="s">
        <v>5291</v>
      </c>
      <c r="C837" s="832" t="s">
        <v>4399</v>
      </c>
      <c r="D837" s="832" t="s">
        <v>4743</v>
      </c>
      <c r="E837" s="832" t="s">
        <v>4744</v>
      </c>
      <c r="F837" s="849"/>
      <c r="G837" s="849"/>
      <c r="H837" s="849"/>
      <c r="I837" s="849"/>
      <c r="J837" s="849">
        <v>3</v>
      </c>
      <c r="K837" s="849">
        <v>13462.14</v>
      </c>
      <c r="L837" s="849">
        <v>1</v>
      </c>
      <c r="M837" s="849">
        <v>4487.38</v>
      </c>
      <c r="N837" s="849">
        <v>1</v>
      </c>
      <c r="O837" s="849">
        <v>4487.38</v>
      </c>
      <c r="P837" s="837">
        <v>0.33333333333333337</v>
      </c>
      <c r="Q837" s="850">
        <v>4487.38</v>
      </c>
    </row>
    <row r="838" spans="1:17" ht="14.4" customHeight="1" x14ac:dyDescent="0.3">
      <c r="A838" s="831" t="s">
        <v>577</v>
      </c>
      <c r="B838" s="832" t="s">
        <v>5291</v>
      </c>
      <c r="C838" s="832" t="s">
        <v>4399</v>
      </c>
      <c r="D838" s="832" t="s">
        <v>4747</v>
      </c>
      <c r="E838" s="832" t="s">
        <v>4748</v>
      </c>
      <c r="F838" s="849"/>
      <c r="G838" s="849"/>
      <c r="H838" s="849"/>
      <c r="I838" s="849"/>
      <c r="J838" s="849">
        <v>8</v>
      </c>
      <c r="K838" s="849">
        <v>1251.92</v>
      </c>
      <c r="L838" s="849">
        <v>1</v>
      </c>
      <c r="M838" s="849">
        <v>156.49</v>
      </c>
      <c r="N838" s="849"/>
      <c r="O838" s="849"/>
      <c r="P838" s="837"/>
      <c r="Q838" s="850"/>
    </row>
    <row r="839" spans="1:17" ht="14.4" customHeight="1" x14ac:dyDescent="0.3">
      <c r="A839" s="831" t="s">
        <v>577</v>
      </c>
      <c r="B839" s="832" t="s">
        <v>5291</v>
      </c>
      <c r="C839" s="832" t="s">
        <v>4399</v>
      </c>
      <c r="D839" s="832" t="s">
        <v>4749</v>
      </c>
      <c r="E839" s="832" t="s">
        <v>4738</v>
      </c>
      <c r="F839" s="849">
        <v>3</v>
      </c>
      <c r="G839" s="849">
        <v>13818.9</v>
      </c>
      <c r="H839" s="849"/>
      <c r="I839" s="849">
        <v>4606.3</v>
      </c>
      <c r="J839" s="849"/>
      <c r="K839" s="849"/>
      <c r="L839" s="849"/>
      <c r="M839" s="849"/>
      <c r="N839" s="849"/>
      <c r="O839" s="849"/>
      <c r="P839" s="837"/>
      <c r="Q839" s="850"/>
    </row>
    <row r="840" spans="1:17" ht="14.4" customHeight="1" x14ac:dyDescent="0.3">
      <c r="A840" s="831" t="s">
        <v>577</v>
      </c>
      <c r="B840" s="832" t="s">
        <v>5291</v>
      </c>
      <c r="C840" s="832" t="s">
        <v>4399</v>
      </c>
      <c r="D840" s="832" t="s">
        <v>4757</v>
      </c>
      <c r="E840" s="832" t="s">
        <v>4490</v>
      </c>
      <c r="F840" s="849">
        <v>1</v>
      </c>
      <c r="G840" s="849">
        <v>699.55</v>
      </c>
      <c r="H840" s="849">
        <v>1</v>
      </c>
      <c r="I840" s="849">
        <v>699.55</v>
      </c>
      <c r="J840" s="849">
        <v>1</v>
      </c>
      <c r="K840" s="849">
        <v>699.55</v>
      </c>
      <c r="L840" s="849">
        <v>1</v>
      </c>
      <c r="M840" s="849">
        <v>699.55</v>
      </c>
      <c r="N840" s="849">
        <v>3</v>
      </c>
      <c r="O840" s="849">
        <v>2098.6499999999996</v>
      </c>
      <c r="P840" s="837">
        <v>2.9999999999999996</v>
      </c>
      <c r="Q840" s="850">
        <v>699.54999999999984</v>
      </c>
    </row>
    <row r="841" spans="1:17" ht="14.4" customHeight="1" x14ac:dyDescent="0.3">
      <c r="A841" s="831" t="s">
        <v>577</v>
      </c>
      <c r="B841" s="832" t="s">
        <v>5291</v>
      </c>
      <c r="C841" s="832" t="s">
        <v>4399</v>
      </c>
      <c r="D841" s="832" t="s">
        <v>4760</v>
      </c>
      <c r="E841" s="832" t="s">
        <v>4761</v>
      </c>
      <c r="F841" s="849">
        <v>1</v>
      </c>
      <c r="G841" s="849">
        <v>10188.49</v>
      </c>
      <c r="H841" s="849"/>
      <c r="I841" s="849">
        <v>10188.49</v>
      </c>
      <c r="J841" s="849"/>
      <c r="K841" s="849"/>
      <c r="L841" s="849"/>
      <c r="M841" s="849"/>
      <c r="N841" s="849"/>
      <c r="O841" s="849"/>
      <c r="P841" s="837"/>
      <c r="Q841" s="850"/>
    </row>
    <row r="842" spans="1:17" ht="14.4" customHeight="1" x14ac:dyDescent="0.3">
      <c r="A842" s="831" t="s">
        <v>577</v>
      </c>
      <c r="B842" s="832" t="s">
        <v>5291</v>
      </c>
      <c r="C842" s="832" t="s">
        <v>4399</v>
      </c>
      <c r="D842" s="832" t="s">
        <v>4767</v>
      </c>
      <c r="E842" s="832" t="s">
        <v>4768</v>
      </c>
      <c r="F842" s="849">
        <v>1</v>
      </c>
      <c r="G842" s="849">
        <v>1872.2</v>
      </c>
      <c r="H842" s="849">
        <v>1</v>
      </c>
      <c r="I842" s="849">
        <v>1872.2</v>
      </c>
      <c r="J842" s="849">
        <v>1</v>
      </c>
      <c r="K842" s="849">
        <v>1872.2</v>
      </c>
      <c r="L842" s="849">
        <v>1</v>
      </c>
      <c r="M842" s="849">
        <v>1872.2</v>
      </c>
      <c r="N842" s="849"/>
      <c r="O842" s="849"/>
      <c r="P842" s="837"/>
      <c r="Q842" s="850"/>
    </row>
    <row r="843" spans="1:17" ht="14.4" customHeight="1" x14ac:dyDescent="0.3">
      <c r="A843" s="831" t="s">
        <v>577</v>
      </c>
      <c r="B843" s="832" t="s">
        <v>5291</v>
      </c>
      <c r="C843" s="832" t="s">
        <v>4399</v>
      </c>
      <c r="D843" s="832" t="s">
        <v>4769</v>
      </c>
      <c r="E843" s="832" t="s">
        <v>4770</v>
      </c>
      <c r="F843" s="849"/>
      <c r="G843" s="849"/>
      <c r="H843" s="849"/>
      <c r="I843" s="849"/>
      <c r="J843" s="849">
        <v>1</v>
      </c>
      <c r="K843" s="849">
        <v>7868.61</v>
      </c>
      <c r="L843" s="849">
        <v>1</v>
      </c>
      <c r="M843" s="849">
        <v>7868.61</v>
      </c>
      <c r="N843" s="849"/>
      <c r="O843" s="849"/>
      <c r="P843" s="837"/>
      <c r="Q843" s="850"/>
    </row>
    <row r="844" spans="1:17" ht="14.4" customHeight="1" x14ac:dyDescent="0.3">
      <c r="A844" s="831" t="s">
        <v>577</v>
      </c>
      <c r="B844" s="832" t="s">
        <v>5291</v>
      </c>
      <c r="C844" s="832" t="s">
        <v>4399</v>
      </c>
      <c r="D844" s="832" t="s">
        <v>4773</v>
      </c>
      <c r="E844" s="832" t="s">
        <v>4431</v>
      </c>
      <c r="F844" s="849">
        <v>4</v>
      </c>
      <c r="G844" s="849">
        <v>3751.64</v>
      </c>
      <c r="H844" s="849">
        <v>2</v>
      </c>
      <c r="I844" s="849">
        <v>937.91</v>
      </c>
      <c r="J844" s="849">
        <v>2</v>
      </c>
      <c r="K844" s="849">
        <v>1875.82</v>
      </c>
      <c r="L844" s="849">
        <v>1</v>
      </c>
      <c r="M844" s="849">
        <v>937.91</v>
      </c>
      <c r="N844" s="849">
        <v>1</v>
      </c>
      <c r="O844" s="849">
        <v>937.91</v>
      </c>
      <c r="P844" s="837">
        <v>0.5</v>
      </c>
      <c r="Q844" s="850">
        <v>937.91</v>
      </c>
    </row>
    <row r="845" spans="1:17" ht="14.4" customHeight="1" x14ac:dyDescent="0.3">
      <c r="A845" s="831" t="s">
        <v>577</v>
      </c>
      <c r="B845" s="832" t="s">
        <v>5291</v>
      </c>
      <c r="C845" s="832" t="s">
        <v>4399</v>
      </c>
      <c r="D845" s="832" t="s">
        <v>4774</v>
      </c>
      <c r="E845" s="832" t="s">
        <v>4775</v>
      </c>
      <c r="F845" s="849">
        <v>1</v>
      </c>
      <c r="G845" s="849">
        <v>226.45</v>
      </c>
      <c r="H845" s="849"/>
      <c r="I845" s="849">
        <v>226.45</v>
      </c>
      <c r="J845" s="849"/>
      <c r="K845" s="849"/>
      <c r="L845" s="849"/>
      <c r="M845" s="849"/>
      <c r="N845" s="849"/>
      <c r="O845" s="849"/>
      <c r="P845" s="837"/>
      <c r="Q845" s="850"/>
    </row>
    <row r="846" spans="1:17" ht="14.4" customHeight="1" x14ac:dyDescent="0.3">
      <c r="A846" s="831" t="s">
        <v>577</v>
      </c>
      <c r="B846" s="832" t="s">
        <v>5291</v>
      </c>
      <c r="C846" s="832" t="s">
        <v>4399</v>
      </c>
      <c r="D846" s="832" t="s">
        <v>5326</v>
      </c>
      <c r="E846" s="832" t="s">
        <v>5327</v>
      </c>
      <c r="F846" s="849">
        <v>7</v>
      </c>
      <c r="G846" s="849">
        <v>38402</v>
      </c>
      <c r="H846" s="849"/>
      <c r="I846" s="849">
        <v>5486</v>
      </c>
      <c r="J846" s="849"/>
      <c r="K846" s="849"/>
      <c r="L846" s="849"/>
      <c r="M846" s="849"/>
      <c r="N846" s="849"/>
      <c r="O846" s="849"/>
      <c r="P846" s="837"/>
      <c r="Q846" s="850"/>
    </row>
    <row r="847" spans="1:17" ht="14.4" customHeight="1" x14ac:dyDescent="0.3">
      <c r="A847" s="831" t="s">
        <v>577</v>
      </c>
      <c r="B847" s="832" t="s">
        <v>5291</v>
      </c>
      <c r="C847" s="832" t="s">
        <v>4399</v>
      </c>
      <c r="D847" s="832" t="s">
        <v>4781</v>
      </c>
      <c r="E847" s="832" t="s">
        <v>4407</v>
      </c>
      <c r="F847" s="849">
        <v>1</v>
      </c>
      <c r="G847" s="849">
        <v>466.47</v>
      </c>
      <c r="H847" s="849"/>
      <c r="I847" s="849">
        <v>466.47</v>
      </c>
      <c r="J847" s="849"/>
      <c r="K847" s="849"/>
      <c r="L847" s="849"/>
      <c r="M847" s="849"/>
      <c r="N847" s="849">
        <v>1</v>
      </c>
      <c r="O847" s="849">
        <v>466.47</v>
      </c>
      <c r="P847" s="837"/>
      <c r="Q847" s="850">
        <v>466.47</v>
      </c>
    </row>
    <row r="848" spans="1:17" ht="14.4" customHeight="1" x14ac:dyDescent="0.3">
      <c r="A848" s="831" t="s">
        <v>577</v>
      </c>
      <c r="B848" s="832" t="s">
        <v>5291</v>
      </c>
      <c r="C848" s="832" t="s">
        <v>4399</v>
      </c>
      <c r="D848" s="832" t="s">
        <v>4783</v>
      </c>
      <c r="E848" s="832" t="s">
        <v>4634</v>
      </c>
      <c r="F848" s="849"/>
      <c r="G848" s="849"/>
      <c r="H848" s="849"/>
      <c r="I848" s="849"/>
      <c r="J848" s="849">
        <v>1</v>
      </c>
      <c r="K848" s="849">
        <v>9224.67</v>
      </c>
      <c r="L848" s="849">
        <v>1</v>
      </c>
      <c r="M848" s="849">
        <v>9224.67</v>
      </c>
      <c r="N848" s="849"/>
      <c r="O848" s="849"/>
      <c r="P848" s="837"/>
      <c r="Q848" s="850"/>
    </row>
    <row r="849" spans="1:17" ht="14.4" customHeight="1" x14ac:dyDescent="0.3">
      <c r="A849" s="831" t="s">
        <v>577</v>
      </c>
      <c r="B849" s="832" t="s">
        <v>5291</v>
      </c>
      <c r="C849" s="832" t="s">
        <v>4399</v>
      </c>
      <c r="D849" s="832" t="s">
        <v>5328</v>
      </c>
      <c r="E849" s="832" t="s">
        <v>5329</v>
      </c>
      <c r="F849" s="849"/>
      <c r="G849" s="849"/>
      <c r="H849" s="849"/>
      <c r="I849" s="849"/>
      <c r="J849" s="849">
        <v>4</v>
      </c>
      <c r="K849" s="849">
        <v>8438</v>
      </c>
      <c r="L849" s="849">
        <v>1</v>
      </c>
      <c r="M849" s="849">
        <v>2109.5</v>
      </c>
      <c r="N849" s="849"/>
      <c r="O849" s="849"/>
      <c r="P849" s="837"/>
      <c r="Q849" s="850"/>
    </row>
    <row r="850" spans="1:17" ht="14.4" customHeight="1" x14ac:dyDescent="0.3">
      <c r="A850" s="831" t="s">
        <v>577</v>
      </c>
      <c r="B850" s="832" t="s">
        <v>5291</v>
      </c>
      <c r="C850" s="832" t="s">
        <v>4399</v>
      </c>
      <c r="D850" s="832" t="s">
        <v>4788</v>
      </c>
      <c r="E850" s="832" t="s">
        <v>4422</v>
      </c>
      <c r="F850" s="849"/>
      <c r="G850" s="849"/>
      <c r="H850" s="849"/>
      <c r="I850" s="849"/>
      <c r="J850" s="849">
        <v>1</v>
      </c>
      <c r="K850" s="849">
        <v>139.91</v>
      </c>
      <c r="L850" s="849">
        <v>1</v>
      </c>
      <c r="M850" s="849">
        <v>139.91</v>
      </c>
      <c r="N850" s="849"/>
      <c r="O850" s="849"/>
      <c r="P850" s="837"/>
      <c r="Q850" s="850"/>
    </row>
    <row r="851" spans="1:17" ht="14.4" customHeight="1" x14ac:dyDescent="0.3">
      <c r="A851" s="831" t="s">
        <v>577</v>
      </c>
      <c r="B851" s="832" t="s">
        <v>5291</v>
      </c>
      <c r="C851" s="832" t="s">
        <v>4399</v>
      </c>
      <c r="D851" s="832" t="s">
        <v>4791</v>
      </c>
      <c r="E851" s="832" t="s">
        <v>4792</v>
      </c>
      <c r="F851" s="849">
        <v>1</v>
      </c>
      <c r="G851" s="849">
        <v>1030</v>
      </c>
      <c r="H851" s="849"/>
      <c r="I851" s="849">
        <v>1030</v>
      </c>
      <c r="J851" s="849"/>
      <c r="K851" s="849"/>
      <c r="L851" s="849"/>
      <c r="M851" s="849"/>
      <c r="N851" s="849"/>
      <c r="O851" s="849"/>
      <c r="P851" s="837"/>
      <c r="Q851" s="850"/>
    </row>
    <row r="852" spans="1:17" ht="14.4" customHeight="1" x14ac:dyDescent="0.3">
      <c r="A852" s="831" t="s">
        <v>577</v>
      </c>
      <c r="B852" s="832" t="s">
        <v>5291</v>
      </c>
      <c r="C852" s="832" t="s">
        <v>4399</v>
      </c>
      <c r="D852" s="832" t="s">
        <v>4793</v>
      </c>
      <c r="E852" s="832" t="s">
        <v>4794</v>
      </c>
      <c r="F852" s="849">
        <v>1</v>
      </c>
      <c r="G852" s="849">
        <v>516</v>
      </c>
      <c r="H852" s="849"/>
      <c r="I852" s="849">
        <v>516</v>
      </c>
      <c r="J852" s="849"/>
      <c r="K852" s="849"/>
      <c r="L852" s="849"/>
      <c r="M852" s="849"/>
      <c r="N852" s="849"/>
      <c r="O852" s="849"/>
      <c r="P852" s="837"/>
      <c r="Q852" s="850"/>
    </row>
    <row r="853" spans="1:17" ht="14.4" customHeight="1" x14ac:dyDescent="0.3">
      <c r="A853" s="831" t="s">
        <v>577</v>
      </c>
      <c r="B853" s="832" t="s">
        <v>5291</v>
      </c>
      <c r="C853" s="832" t="s">
        <v>4399</v>
      </c>
      <c r="D853" s="832" t="s">
        <v>4795</v>
      </c>
      <c r="E853" s="832" t="s">
        <v>4796</v>
      </c>
      <c r="F853" s="849">
        <v>1</v>
      </c>
      <c r="G853" s="849">
        <v>412</v>
      </c>
      <c r="H853" s="849"/>
      <c r="I853" s="849">
        <v>412</v>
      </c>
      <c r="J853" s="849"/>
      <c r="K853" s="849"/>
      <c r="L853" s="849"/>
      <c r="M853" s="849"/>
      <c r="N853" s="849"/>
      <c r="O853" s="849"/>
      <c r="P853" s="837"/>
      <c r="Q853" s="850"/>
    </row>
    <row r="854" spans="1:17" ht="14.4" customHeight="1" x14ac:dyDescent="0.3">
      <c r="A854" s="831" t="s">
        <v>577</v>
      </c>
      <c r="B854" s="832" t="s">
        <v>5291</v>
      </c>
      <c r="C854" s="832" t="s">
        <v>4399</v>
      </c>
      <c r="D854" s="832" t="s">
        <v>4797</v>
      </c>
      <c r="E854" s="832" t="s">
        <v>4798</v>
      </c>
      <c r="F854" s="849">
        <v>2</v>
      </c>
      <c r="G854" s="849">
        <v>16908</v>
      </c>
      <c r="H854" s="849"/>
      <c r="I854" s="849">
        <v>8454</v>
      </c>
      <c r="J854" s="849"/>
      <c r="K854" s="849"/>
      <c r="L854" s="849"/>
      <c r="M854" s="849"/>
      <c r="N854" s="849"/>
      <c r="O854" s="849"/>
      <c r="P854" s="837"/>
      <c r="Q854" s="850"/>
    </row>
    <row r="855" spans="1:17" ht="14.4" customHeight="1" x14ac:dyDescent="0.3">
      <c r="A855" s="831" t="s">
        <v>577</v>
      </c>
      <c r="B855" s="832" t="s">
        <v>5291</v>
      </c>
      <c r="C855" s="832" t="s">
        <v>4399</v>
      </c>
      <c r="D855" s="832" t="s">
        <v>4799</v>
      </c>
      <c r="E855" s="832" t="s">
        <v>4800</v>
      </c>
      <c r="F855" s="849">
        <v>3</v>
      </c>
      <c r="G855" s="849">
        <v>4079.13</v>
      </c>
      <c r="H855" s="849">
        <v>0.375</v>
      </c>
      <c r="I855" s="849">
        <v>1359.71</v>
      </c>
      <c r="J855" s="849">
        <v>8</v>
      </c>
      <c r="K855" s="849">
        <v>10877.68</v>
      </c>
      <c r="L855" s="849">
        <v>1</v>
      </c>
      <c r="M855" s="849">
        <v>1359.71</v>
      </c>
      <c r="N855" s="849">
        <v>2</v>
      </c>
      <c r="O855" s="849">
        <v>2719.42</v>
      </c>
      <c r="P855" s="837">
        <v>0.25</v>
      </c>
      <c r="Q855" s="850">
        <v>1359.71</v>
      </c>
    </row>
    <row r="856" spans="1:17" ht="14.4" customHeight="1" x14ac:dyDescent="0.3">
      <c r="A856" s="831" t="s">
        <v>577</v>
      </c>
      <c r="B856" s="832" t="s">
        <v>5291</v>
      </c>
      <c r="C856" s="832" t="s">
        <v>4399</v>
      </c>
      <c r="D856" s="832" t="s">
        <v>4802</v>
      </c>
      <c r="E856" s="832" t="s">
        <v>4803</v>
      </c>
      <c r="F856" s="849">
        <v>2</v>
      </c>
      <c r="G856" s="849">
        <v>37014</v>
      </c>
      <c r="H856" s="849">
        <v>0.66666666666666663</v>
      </c>
      <c r="I856" s="849">
        <v>18507</v>
      </c>
      <c r="J856" s="849">
        <v>3</v>
      </c>
      <c r="K856" s="849">
        <v>55521</v>
      </c>
      <c r="L856" s="849">
        <v>1</v>
      </c>
      <c r="M856" s="849">
        <v>18507</v>
      </c>
      <c r="N856" s="849">
        <v>1</v>
      </c>
      <c r="O856" s="849">
        <v>18507</v>
      </c>
      <c r="P856" s="837">
        <v>0.33333333333333331</v>
      </c>
      <c r="Q856" s="850">
        <v>18507</v>
      </c>
    </row>
    <row r="857" spans="1:17" ht="14.4" customHeight="1" x14ac:dyDescent="0.3">
      <c r="A857" s="831" t="s">
        <v>577</v>
      </c>
      <c r="B857" s="832" t="s">
        <v>5291</v>
      </c>
      <c r="C857" s="832" t="s">
        <v>4399</v>
      </c>
      <c r="D857" s="832" t="s">
        <v>4805</v>
      </c>
      <c r="E857" s="832" t="s">
        <v>4806</v>
      </c>
      <c r="F857" s="849"/>
      <c r="G857" s="849"/>
      <c r="H857" s="849"/>
      <c r="I857" s="849"/>
      <c r="J857" s="849">
        <v>4</v>
      </c>
      <c r="K857" s="849">
        <v>5148.6400000000003</v>
      </c>
      <c r="L857" s="849">
        <v>1</v>
      </c>
      <c r="M857" s="849">
        <v>1287.1600000000001</v>
      </c>
      <c r="N857" s="849"/>
      <c r="O857" s="849"/>
      <c r="P857" s="837"/>
      <c r="Q857" s="850"/>
    </row>
    <row r="858" spans="1:17" ht="14.4" customHeight="1" x14ac:dyDescent="0.3">
      <c r="A858" s="831" t="s">
        <v>577</v>
      </c>
      <c r="B858" s="832" t="s">
        <v>5291</v>
      </c>
      <c r="C858" s="832" t="s">
        <v>4399</v>
      </c>
      <c r="D858" s="832" t="s">
        <v>4818</v>
      </c>
      <c r="E858" s="832" t="s">
        <v>4819</v>
      </c>
      <c r="F858" s="849">
        <v>2</v>
      </c>
      <c r="G858" s="849">
        <v>2151.5</v>
      </c>
      <c r="H858" s="849">
        <v>0.4</v>
      </c>
      <c r="I858" s="849">
        <v>1075.75</v>
      </c>
      <c r="J858" s="849">
        <v>5</v>
      </c>
      <c r="K858" s="849">
        <v>5378.75</v>
      </c>
      <c r="L858" s="849">
        <v>1</v>
      </c>
      <c r="M858" s="849">
        <v>1075.75</v>
      </c>
      <c r="N858" s="849">
        <v>1</v>
      </c>
      <c r="O858" s="849">
        <v>1075.75</v>
      </c>
      <c r="P858" s="837">
        <v>0.2</v>
      </c>
      <c r="Q858" s="850">
        <v>1075.75</v>
      </c>
    </row>
    <row r="859" spans="1:17" ht="14.4" customHeight="1" x14ac:dyDescent="0.3">
      <c r="A859" s="831" t="s">
        <v>577</v>
      </c>
      <c r="B859" s="832" t="s">
        <v>5291</v>
      </c>
      <c r="C859" s="832" t="s">
        <v>4399</v>
      </c>
      <c r="D859" s="832" t="s">
        <v>4820</v>
      </c>
      <c r="E859" s="832" t="s">
        <v>4821</v>
      </c>
      <c r="F859" s="849"/>
      <c r="G859" s="849"/>
      <c r="H859" s="849"/>
      <c r="I859" s="849"/>
      <c r="J859" s="849">
        <v>3</v>
      </c>
      <c r="K859" s="849">
        <v>4850.1899999999996</v>
      </c>
      <c r="L859" s="849">
        <v>1</v>
      </c>
      <c r="M859" s="849">
        <v>1616.7299999999998</v>
      </c>
      <c r="N859" s="849"/>
      <c r="O859" s="849"/>
      <c r="P859" s="837"/>
      <c r="Q859" s="850"/>
    </row>
    <row r="860" spans="1:17" ht="14.4" customHeight="1" x14ac:dyDescent="0.3">
      <c r="A860" s="831" t="s">
        <v>577</v>
      </c>
      <c r="B860" s="832" t="s">
        <v>5291</v>
      </c>
      <c r="C860" s="832" t="s">
        <v>4399</v>
      </c>
      <c r="D860" s="832" t="s">
        <v>4825</v>
      </c>
      <c r="E860" s="832" t="s">
        <v>4826</v>
      </c>
      <c r="F860" s="849">
        <v>1</v>
      </c>
      <c r="G860" s="849">
        <v>10707.71</v>
      </c>
      <c r="H860" s="849"/>
      <c r="I860" s="849">
        <v>10707.71</v>
      </c>
      <c r="J860" s="849"/>
      <c r="K860" s="849"/>
      <c r="L860" s="849"/>
      <c r="M860" s="849"/>
      <c r="N860" s="849"/>
      <c r="O860" s="849"/>
      <c r="P860" s="837"/>
      <c r="Q860" s="850"/>
    </row>
    <row r="861" spans="1:17" ht="14.4" customHeight="1" x14ac:dyDescent="0.3">
      <c r="A861" s="831" t="s">
        <v>577</v>
      </c>
      <c r="B861" s="832" t="s">
        <v>5291</v>
      </c>
      <c r="C861" s="832" t="s">
        <v>4399</v>
      </c>
      <c r="D861" s="832" t="s">
        <v>5330</v>
      </c>
      <c r="E861" s="832" t="s">
        <v>5331</v>
      </c>
      <c r="F861" s="849"/>
      <c r="G861" s="849"/>
      <c r="H861" s="849"/>
      <c r="I861" s="849"/>
      <c r="J861" s="849">
        <v>3</v>
      </c>
      <c r="K861" s="849">
        <v>3830.4</v>
      </c>
      <c r="L861" s="849">
        <v>1</v>
      </c>
      <c r="M861" s="849">
        <v>1276.8</v>
      </c>
      <c r="N861" s="849"/>
      <c r="O861" s="849"/>
      <c r="P861" s="837"/>
      <c r="Q861" s="850"/>
    </row>
    <row r="862" spans="1:17" ht="14.4" customHeight="1" x14ac:dyDescent="0.3">
      <c r="A862" s="831" t="s">
        <v>577</v>
      </c>
      <c r="B862" s="832" t="s">
        <v>5291</v>
      </c>
      <c r="C862" s="832" t="s">
        <v>4399</v>
      </c>
      <c r="D862" s="832" t="s">
        <v>4827</v>
      </c>
      <c r="E862" s="832" t="s">
        <v>4828</v>
      </c>
      <c r="F862" s="849">
        <v>10</v>
      </c>
      <c r="G862" s="849">
        <v>889</v>
      </c>
      <c r="H862" s="849">
        <v>0.90909090909090906</v>
      </c>
      <c r="I862" s="849">
        <v>88.9</v>
      </c>
      <c r="J862" s="849">
        <v>11</v>
      </c>
      <c r="K862" s="849">
        <v>977.9</v>
      </c>
      <c r="L862" s="849">
        <v>1</v>
      </c>
      <c r="M862" s="849">
        <v>88.899999999999991</v>
      </c>
      <c r="N862" s="849">
        <v>16</v>
      </c>
      <c r="O862" s="849">
        <v>1422.4</v>
      </c>
      <c r="P862" s="837">
        <v>1.4545454545454546</v>
      </c>
      <c r="Q862" s="850">
        <v>88.9</v>
      </c>
    </row>
    <row r="863" spans="1:17" ht="14.4" customHeight="1" x14ac:dyDescent="0.3">
      <c r="A863" s="831" t="s">
        <v>577</v>
      </c>
      <c r="B863" s="832" t="s">
        <v>5291</v>
      </c>
      <c r="C863" s="832" t="s">
        <v>4399</v>
      </c>
      <c r="D863" s="832" t="s">
        <v>5332</v>
      </c>
      <c r="E863" s="832" t="s">
        <v>5333</v>
      </c>
      <c r="F863" s="849">
        <v>1</v>
      </c>
      <c r="G863" s="849">
        <v>8493</v>
      </c>
      <c r="H863" s="849">
        <v>1</v>
      </c>
      <c r="I863" s="849">
        <v>8493</v>
      </c>
      <c r="J863" s="849">
        <v>1</v>
      </c>
      <c r="K863" s="849">
        <v>8493</v>
      </c>
      <c r="L863" s="849">
        <v>1</v>
      </c>
      <c r="M863" s="849">
        <v>8493</v>
      </c>
      <c r="N863" s="849"/>
      <c r="O863" s="849"/>
      <c r="P863" s="837"/>
      <c r="Q863" s="850"/>
    </row>
    <row r="864" spans="1:17" ht="14.4" customHeight="1" x14ac:dyDescent="0.3">
      <c r="A864" s="831" t="s">
        <v>577</v>
      </c>
      <c r="B864" s="832" t="s">
        <v>5291</v>
      </c>
      <c r="C864" s="832" t="s">
        <v>4399</v>
      </c>
      <c r="D864" s="832" t="s">
        <v>4849</v>
      </c>
      <c r="E864" s="832" t="s">
        <v>4850</v>
      </c>
      <c r="F864" s="849"/>
      <c r="G864" s="849"/>
      <c r="H864" s="849"/>
      <c r="I864" s="849"/>
      <c r="J864" s="849">
        <v>0.9</v>
      </c>
      <c r="K864" s="849">
        <v>60.3</v>
      </c>
      <c r="L864" s="849">
        <v>1</v>
      </c>
      <c r="M864" s="849">
        <v>67</v>
      </c>
      <c r="N864" s="849">
        <v>1.3</v>
      </c>
      <c r="O864" s="849">
        <v>87.100000000000009</v>
      </c>
      <c r="P864" s="837">
        <v>1.4444444444444446</v>
      </c>
      <c r="Q864" s="850">
        <v>67</v>
      </c>
    </row>
    <row r="865" spans="1:17" ht="14.4" customHeight="1" x14ac:dyDescent="0.3">
      <c r="A865" s="831" t="s">
        <v>577</v>
      </c>
      <c r="B865" s="832" t="s">
        <v>5291</v>
      </c>
      <c r="C865" s="832" t="s">
        <v>4399</v>
      </c>
      <c r="D865" s="832" t="s">
        <v>4851</v>
      </c>
      <c r="E865" s="832" t="s">
        <v>4852</v>
      </c>
      <c r="F865" s="849">
        <v>3</v>
      </c>
      <c r="G865" s="849">
        <v>10304.459999999999</v>
      </c>
      <c r="H865" s="849">
        <v>0.3</v>
      </c>
      <c r="I865" s="849">
        <v>3434.8199999999997</v>
      </c>
      <c r="J865" s="849">
        <v>10</v>
      </c>
      <c r="K865" s="849">
        <v>34348.199999999997</v>
      </c>
      <c r="L865" s="849">
        <v>1</v>
      </c>
      <c r="M865" s="849">
        <v>3434.8199999999997</v>
      </c>
      <c r="N865" s="849"/>
      <c r="O865" s="849"/>
      <c r="P865" s="837"/>
      <c r="Q865" s="850"/>
    </row>
    <row r="866" spans="1:17" ht="14.4" customHeight="1" x14ac:dyDescent="0.3">
      <c r="A866" s="831" t="s">
        <v>577</v>
      </c>
      <c r="B866" s="832" t="s">
        <v>5291</v>
      </c>
      <c r="C866" s="832" t="s">
        <v>4399</v>
      </c>
      <c r="D866" s="832" t="s">
        <v>5334</v>
      </c>
      <c r="E866" s="832" t="s">
        <v>5307</v>
      </c>
      <c r="F866" s="849">
        <v>3</v>
      </c>
      <c r="G866" s="849">
        <v>5204.6099999999997</v>
      </c>
      <c r="H866" s="849"/>
      <c r="I866" s="849">
        <v>1734.87</v>
      </c>
      <c r="J866" s="849"/>
      <c r="K866" s="849"/>
      <c r="L866" s="849"/>
      <c r="M866" s="849"/>
      <c r="N866" s="849"/>
      <c r="O866" s="849"/>
      <c r="P866" s="837"/>
      <c r="Q866" s="850"/>
    </row>
    <row r="867" spans="1:17" ht="14.4" customHeight="1" x14ac:dyDescent="0.3">
      <c r="A867" s="831" t="s">
        <v>577</v>
      </c>
      <c r="B867" s="832" t="s">
        <v>5291</v>
      </c>
      <c r="C867" s="832" t="s">
        <v>4399</v>
      </c>
      <c r="D867" s="832" t="s">
        <v>4857</v>
      </c>
      <c r="E867" s="832" t="s">
        <v>4858</v>
      </c>
      <c r="F867" s="849">
        <v>1</v>
      </c>
      <c r="G867" s="849">
        <v>15808.48</v>
      </c>
      <c r="H867" s="849">
        <v>0.33333333333333331</v>
      </c>
      <c r="I867" s="849">
        <v>15808.48</v>
      </c>
      <c r="J867" s="849">
        <v>3</v>
      </c>
      <c r="K867" s="849">
        <v>47425.440000000002</v>
      </c>
      <c r="L867" s="849">
        <v>1</v>
      </c>
      <c r="M867" s="849">
        <v>15808.480000000001</v>
      </c>
      <c r="N867" s="849"/>
      <c r="O867" s="849"/>
      <c r="P867" s="837"/>
      <c r="Q867" s="850"/>
    </row>
    <row r="868" spans="1:17" ht="14.4" customHeight="1" x14ac:dyDescent="0.3">
      <c r="A868" s="831" t="s">
        <v>577</v>
      </c>
      <c r="B868" s="832" t="s">
        <v>5291</v>
      </c>
      <c r="C868" s="832" t="s">
        <v>4399</v>
      </c>
      <c r="D868" s="832" t="s">
        <v>4859</v>
      </c>
      <c r="E868" s="832" t="s">
        <v>4441</v>
      </c>
      <c r="F868" s="849">
        <v>2</v>
      </c>
      <c r="G868" s="849">
        <v>24524.5</v>
      </c>
      <c r="H868" s="849"/>
      <c r="I868" s="849">
        <v>12262.25</v>
      </c>
      <c r="J868" s="849"/>
      <c r="K868" s="849"/>
      <c r="L868" s="849"/>
      <c r="M868" s="849"/>
      <c r="N868" s="849"/>
      <c r="O868" s="849"/>
      <c r="P868" s="837"/>
      <c r="Q868" s="850"/>
    </row>
    <row r="869" spans="1:17" ht="14.4" customHeight="1" x14ac:dyDescent="0.3">
      <c r="A869" s="831" t="s">
        <v>577</v>
      </c>
      <c r="B869" s="832" t="s">
        <v>5291</v>
      </c>
      <c r="C869" s="832" t="s">
        <v>4399</v>
      </c>
      <c r="D869" s="832" t="s">
        <v>5335</v>
      </c>
      <c r="E869" s="832" t="s">
        <v>4515</v>
      </c>
      <c r="F869" s="849"/>
      <c r="G869" s="849"/>
      <c r="H869" s="849"/>
      <c r="I869" s="849"/>
      <c r="J869" s="849"/>
      <c r="K869" s="849"/>
      <c r="L869" s="849"/>
      <c r="M869" s="849"/>
      <c r="N869" s="849">
        <v>1</v>
      </c>
      <c r="O869" s="849">
        <v>14193</v>
      </c>
      <c r="P869" s="837"/>
      <c r="Q869" s="850">
        <v>14193</v>
      </c>
    </row>
    <row r="870" spans="1:17" ht="14.4" customHeight="1" x14ac:dyDescent="0.3">
      <c r="A870" s="831" t="s">
        <v>577</v>
      </c>
      <c r="B870" s="832" t="s">
        <v>5291</v>
      </c>
      <c r="C870" s="832" t="s">
        <v>4399</v>
      </c>
      <c r="D870" s="832" t="s">
        <v>5336</v>
      </c>
      <c r="E870" s="832" t="s">
        <v>5337</v>
      </c>
      <c r="F870" s="849"/>
      <c r="G870" s="849"/>
      <c r="H870" s="849"/>
      <c r="I870" s="849"/>
      <c r="J870" s="849">
        <v>1</v>
      </c>
      <c r="K870" s="849">
        <v>1287.7</v>
      </c>
      <c r="L870" s="849">
        <v>1</v>
      </c>
      <c r="M870" s="849">
        <v>1287.7</v>
      </c>
      <c r="N870" s="849"/>
      <c r="O870" s="849"/>
      <c r="P870" s="837"/>
      <c r="Q870" s="850"/>
    </row>
    <row r="871" spans="1:17" ht="14.4" customHeight="1" x14ac:dyDescent="0.3">
      <c r="A871" s="831" t="s">
        <v>577</v>
      </c>
      <c r="B871" s="832" t="s">
        <v>5291</v>
      </c>
      <c r="C871" s="832" t="s">
        <v>4399</v>
      </c>
      <c r="D871" s="832" t="s">
        <v>4902</v>
      </c>
      <c r="E871" s="832" t="s">
        <v>4903</v>
      </c>
      <c r="F871" s="849"/>
      <c r="G871" s="849"/>
      <c r="H871" s="849"/>
      <c r="I871" s="849"/>
      <c r="J871" s="849"/>
      <c r="K871" s="849"/>
      <c r="L871" s="849"/>
      <c r="M871" s="849"/>
      <c r="N871" s="849">
        <v>1</v>
      </c>
      <c r="O871" s="849">
        <v>2468.85</v>
      </c>
      <c r="P871" s="837"/>
      <c r="Q871" s="850">
        <v>2468.85</v>
      </c>
    </row>
    <row r="872" spans="1:17" ht="14.4" customHeight="1" x14ac:dyDescent="0.3">
      <c r="A872" s="831" t="s">
        <v>577</v>
      </c>
      <c r="B872" s="832" t="s">
        <v>5291</v>
      </c>
      <c r="C872" s="832" t="s">
        <v>4399</v>
      </c>
      <c r="D872" s="832" t="s">
        <v>4904</v>
      </c>
      <c r="E872" s="832" t="s">
        <v>4905</v>
      </c>
      <c r="F872" s="849"/>
      <c r="G872" s="849"/>
      <c r="H872" s="849"/>
      <c r="I872" s="849"/>
      <c r="J872" s="849"/>
      <c r="K872" s="849"/>
      <c r="L872" s="849"/>
      <c r="M872" s="849"/>
      <c r="N872" s="849">
        <v>1</v>
      </c>
      <c r="O872" s="849">
        <v>307.8</v>
      </c>
      <c r="P872" s="837"/>
      <c r="Q872" s="850">
        <v>307.8</v>
      </c>
    </row>
    <row r="873" spans="1:17" ht="14.4" customHeight="1" x14ac:dyDescent="0.3">
      <c r="A873" s="831" t="s">
        <v>577</v>
      </c>
      <c r="B873" s="832" t="s">
        <v>5291</v>
      </c>
      <c r="C873" s="832" t="s">
        <v>4399</v>
      </c>
      <c r="D873" s="832" t="s">
        <v>4915</v>
      </c>
      <c r="E873" s="832" t="s">
        <v>4916</v>
      </c>
      <c r="F873" s="849"/>
      <c r="G873" s="849"/>
      <c r="H873" s="849"/>
      <c r="I873" s="849"/>
      <c r="J873" s="849">
        <v>5</v>
      </c>
      <c r="K873" s="849">
        <v>7691.3499999999995</v>
      </c>
      <c r="L873" s="849">
        <v>1</v>
      </c>
      <c r="M873" s="849">
        <v>1538.27</v>
      </c>
      <c r="N873" s="849"/>
      <c r="O873" s="849"/>
      <c r="P873" s="837"/>
      <c r="Q873" s="850"/>
    </row>
    <row r="874" spans="1:17" ht="14.4" customHeight="1" x14ac:dyDescent="0.3">
      <c r="A874" s="831" t="s">
        <v>577</v>
      </c>
      <c r="B874" s="832" t="s">
        <v>5291</v>
      </c>
      <c r="C874" s="832" t="s">
        <v>4399</v>
      </c>
      <c r="D874" s="832" t="s">
        <v>5338</v>
      </c>
      <c r="E874" s="832" t="s">
        <v>4748</v>
      </c>
      <c r="F874" s="849"/>
      <c r="G874" s="849"/>
      <c r="H874" s="849"/>
      <c r="I874" s="849"/>
      <c r="J874" s="849">
        <v>2</v>
      </c>
      <c r="K874" s="849">
        <v>694.36</v>
      </c>
      <c r="L874" s="849">
        <v>1</v>
      </c>
      <c r="M874" s="849">
        <v>347.18</v>
      </c>
      <c r="N874" s="849"/>
      <c r="O874" s="849"/>
      <c r="P874" s="837"/>
      <c r="Q874" s="850"/>
    </row>
    <row r="875" spans="1:17" ht="14.4" customHeight="1" x14ac:dyDescent="0.3">
      <c r="A875" s="831" t="s">
        <v>577</v>
      </c>
      <c r="B875" s="832" t="s">
        <v>5291</v>
      </c>
      <c r="C875" s="832" t="s">
        <v>4399</v>
      </c>
      <c r="D875" s="832" t="s">
        <v>5339</v>
      </c>
      <c r="E875" s="832" t="s">
        <v>5340</v>
      </c>
      <c r="F875" s="849"/>
      <c r="G875" s="849"/>
      <c r="H875" s="849"/>
      <c r="I875" s="849"/>
      <c r="J875" s="849">
        <v>0.1</v>
      </c>
      <c r="K875" s="849">
        <v>607.85</v>
      </c>
      <c r="L875" s="849">
        <v>1</v>
      </c>
      <c r="M875" s="849">
        <v>6078.5</v>
      </c>
      <c r="N875" s="849"/>
      <c r="O875" s="849"/>
      <c r="P875" s="837"/>
      <c r="Q875" s="850"/>
    </row>
    <row r="876" spans="1:17" ht="14.4" customHeight="1" x14ac:dyDescent="0.3">
      <c r="A876" s="831" t="s">
        <v>577</v>
      </c>
      <c r="B876" s="832" t="s">
        <v>5291</v>
      </c>
      <c r="C876" s="832" t="s">
        <v>4399</v>
      </c>
      <c r="D876" s="832" t="s">
        <v>4951</v>
      </c>
      <c r="E876" s="832" t="s">
        <v>4952</v>
      </c>
      <c r="F876" s="849"/>
      <c r="G876" s="849"/>
      <c r="H876" s="849"/>
      <c r="I876" s="849"/>
      <c r="J876" s="849">
        <v>3</v>
      </c>
      <c r="K876" s="849">
        <v>1786.17</v>
      </c>
      <c r="L876" s="849">
        <v>1</v>
      </c>
      <c r="M876" s="849">
        <v>595.39</v>
      </c>
      <c r="N876" s="849"/>
      <c r="O876" s="849"/>
      <c r="P876" s="837"/>
      <c r="Q876" s="850"/>
    </row>
    <row r="877" spans="1:17" ht="14.4" customHeight="1" x14ac:dyDescent="0.3">
      <c r="A877" s="831" t="s">
        <v>577</v>
      </c>
      <c r="B877" s="832" t="s">
        <v>5291</v>
      </c>
      <c r="C877" s="832" t="s">
        <v>4399</v>
      </c>
      <c r="D877" s="832" t="s">
        <v>5341</v>
      </c>
      <c r="E877" s="832" t="s">
        <v>5342</v>
      </c>
      <c r="F877" s="849"/>
      <c r="G877" s="849"/>
      <c r="H877" s="849"/>
      <c r="I877" s="849"/>
      <c r="J877" s="849"/>
      <c r="K877" s="849"/>
      <c r="L877" s="849"/>
      <c r="M877" s="849"/>
      <c r="N877" s="849">
        <v>1</v>
      </c>
      <c r="O877" s="849">
        <v>6693.39</v>
      </c>
      <c r="P877" s="837"/>
      <c r="Q877" s="850">
        <v>6693.39</v>
      </c>
    </row>
    <row r="878" spans="1:17" ht="14.4" customHeight="1" x14ac:dyDescent="0.3">
      <c r="A878" s="831" t="s">
        <v>577</v>
      </c>
      <c r="B878" s="832" t="s">
        <v>5291</v>
      </c>
      <c r="C878" s="832" t="s">
        <v>4399</v>
      </c>
      <c r="D878" s="832" t="s">
        <v>5343</v>
      </c>
      <c r="E878" s="832" t="s">
        <v>5344</v>
      </c>
      <c r="F878" s="849"/>
      <c r="G878" s="849"/>
      <c r="H878" s="849"/>
      <c r="I878" s="849"/>
      <c r="J878" s="849"/>
      <c r="K878" s="849"/>
      <c r="L878" s="849"/>
      <c r="M878" s="849"/>
      <c r="N878" s="849">
        <v>5</v>
      </c>
      <c r="O878" s="849">
        <v>4781</v>
      </c>
      <c r="P878" s="837"/>
      <c r="Q878" s="850">
        <v>956.2</v>
      </c>
    </row>
    <row r="879" spans="1:17" ht="14.4" customHeight="1" x14ac:dyDescent="0.3">
      <c r="A879" s="831" t="s">
        <v>577</v>
      </c>
      <c r="B879" s="832" t="s">
        <v>5291</v>
      </c>
      <c r="C879" s="832" t="s">
        <v>4399</v>
      </c>
      <c r="D879" s="832" t="s">
        <v>5345</v>
      </c>
      <c r="E879" s="832" t="s">
        <v>5346</v>
      </c>
      <c r="F879" s="849"/>
      <c r="G879" s="849"/>
      <c r="H879" s="849"/>
      <c r="I879" s="849"/>
      <c r="J879" s="849"/>
      <c r="K879" s="849"/>
      <c r="L879" s="849"/>
      <c r="M879" s="849"/>
      <c r="N879" s="849">
        <v>3</v>
      </c>
      <c r="O879" s="849">
        <v>2024.88</v>
      </c>
      <c r="P879" s="837"/>
      <c r="Q879" s="850">
        <v>674.96</v>
      </c>
    </row>
    <row r="880" spans="1:17" ht="14.4" customHeight="1" x14ac:dyDescent="0.3">
      <c r="A880" s="831" t="s">
        <v>577</v>
      </c>
      <c r="B880" s="832" t="s">
        <v>5291</v>
      </c>
      <c r="C880" s="832" t="s">
        <v>4399</v>
      </c>
      <c r="D880" s="832" t="s">
        <v>4964</v>
      </c>
      <c r="E880" s="832" t="s">
        <v>4965</v>
      </c>
      <c r="F880" s="849"/>
      <c r="G880" s="849"/>
      <c r="H880" s="849"/>
      <c r="I880" s="849"/>
      <c r="J880" s="849"/>
      <c r="K880" s="849"/>
      <c r="L880" s="849"/>
      <c r="M880" s="849"/>
      <c r="N880" s="849">
        <v>1</v>
      </c>
      <c r="O880" s="849">
        <v>341.48</v>
      </c>
      <c r="P880" s="837"/>
      <c r="Q880" s="850">
        <v>341.48</v>
      </c>
    </row>
    <row r="881" spans="1:17" ht="14.4" customHeight="1" x14ac:dyDescent="0.3">
      <c r="A881" s="831" t="s">
        <v>577</v>
      </c>
      <c r="B881" s="832" t="s">
        <v>5291</v>
      </c>
      <c r="C881" s="832" t="s">
        <v>4399</v>
      </c>
      <c r="D881" s="832" t="s">
        <v>4982</v>
      </c>
      <c r="E881" s="832" t="s">
        <v>4983</v>
      </c>
      <c r="F881" s="849"/>
      <c r="G881" s="849"/>
      <c r="H881" s="849"/>
      <c r="I881" s="849"/>
      <c r="J881" s="849"/>
      <c r="K881" s="849"/>
      <c r="L881" s="849"/>
      <c r="M881" s="849"/>
      <c r="N881" s="849">
        <v>1</v>
      </c>
      <c r="O881" s="849">
        <v>5086.58</v>
      </c>
      <c r="P881" s="837"/>
      <c r="Q881" s="850">
        <v>5086.58</v>
      </c>
    </row>
    <row r="882" spans="1:17" ht="14.4" customHeight="1" x14ac:dyDescent="0.3">
      <c r="A882" s="831" t="s">
        <v>577</v>
      </c>
      <c r="B882" s="832" t="s">
        <v>5291</v>
      </c>
      <c r="C882" s="832" t="s">
        <v>4399</v>
      </c>
      <c r="D882" s="832" t="s">
        <v>4984</v>
      </c>
      <c r="E882" s="832" t="s">
        <v>4985</v>
      </c>
      <c r="F882" s="849"/>
      <c r="G882" s="849"/>
      <c r="H882" s="849"/>
      <c r="I882" s="849"/>
      <c r="J882" s="849"/>
      <c r="K882" s="849"/>
      <c r="L882" s="849"/>
      <c r="M882" s="849"/>
      <c r="N882" s="849">
        <v>1</v>
      </c>
      <c r="O882" s="849">
        <v>19851.75</v>
      </c>
      <c r="P882" s="837"/>
      <c r="Q882" s="850">
        <v>19851.75</v>
      </c>
    </row>
    <row r="883" spans="1:17" ht="14.4" customHeight="1" x14ac:dyDescent="0.3">
      <c r="A883" s="831" t="s">
        <v>577</v>
      </c>
      <c r="B883" s="832" t="s">
        <v>5291</v>
      </c>
      <c r="C883" s="832" t="s">
        <v>4399</v>
      </c>
      <c r="D883" s="832" t="s">
        <v>4986</v>
      </c>
      <c r="E883" s="832" t="s">
        <v>4987</v>
      </c>
      <c r="F883" s="849"/>
      <c r="G883" s="849"/>
      <c r="H883" s="849"/>
      <c r="I883" s="849"/>
      <c r="J883" s="849"/>
      <c r="K883" s="849"/>
      <c r="L883" s="849"/>
      <c r="M883" s="849"/>
      <c r="N883" s="849">
        <v>11</v>
      </c>
      <c r="O883" s="849">
        <v>107266.06</v>
      </c>
      <c r="P883" s="837"/>
      <c r="Q883" s="850">
        <v>9751.4599999999991</v>
      </c>
    </row>
    <row r="884" spans="1:17" ht="14.4" customHeight="1" x14ac:dyDescent="0.3">
      <c r="A884" s="831" t="s">
        <v>577</v>
      </c>
      <c r="B884" s="832" t="s">
        <v>5291</v>
      </c>
      <c r="C884" s="832" t="s">
        <v>4399</v>
      </c>
      <c r="D884" s="832" t="s">
        <v>4992</v>
      </c>
      <c r="E884" s="832" t="s">
        <v>4993</v>
      </c>
      <c r="F884" s="849"/>
      <c r="G884" s="849"/>
      <c r="H884" s="849"/>
      <c r="I884" s="849"/>
      <c r="J884" s="849"/>
      <c r="K884" s="849"/>
      <c r="L884" s="849"/>
      <c r="M884" s="849"/>
      <c r="N884" s="849">
        <v>2</v>
      </c>
      <c r="O884" s="849">
        <v>4416.9799999999996</v>
      </c>
      <c r="P884" s="837"/>
      <c r="Q884" s="850">
        <v>2208.4899999999998</v>
      </c>
    </row>
    <row r="885" spans="1:17" ht="14.4" customHeight="1" x14ac:dyDescent="0.3">
      <c r="A885" s="831" t="s">
        <v>577</v>
      </c>
      <c r="B885" s="832" t="s">
        <v>5291</v>
      </c>
      <c r="C885" s="832" t="s">
        <v>4399</v>
      </c>
      <c r="D885" s="832" t="s">
        <v>5347</v>
      </c>
      <c r="E885" s="832" t="s">
        <v>5348</v>
      </c>
      <c r="F885" s="849"/>
      <c r="G885" s="849"/>
      <c r="H885" s="849"/>
      <c r="I885" s="849"/>
      <c r="J885" s="849"/>
      <c r="K885" s="849"/>
      <c r="L885" s="849"/>
      <c r="M885" s="849"/>
      <c r="N885" s="849">
        <v>1</v>
      </c>
      <c r="O885" s="849">
        <v>389.98</v>
      </c>
      <c r="P885" s="837"/>
      <c r="Q885" s="850">
        <v>389.98</v>
      </c>
    </row>
    <row r="886" spans="1:17" ht="14.4" customHeight="1" x14ac:dyDescent="0.3">
      <c r="A886" s="831" t="s">
        <v>577</v>
      </c>
      <c r="B886" s="832" t="s">
        <v>5291</v>
      </c>
      <c r="C886" s="832" t="s">
        <v>4399</v>
      </c>
      <c r="D886" s="832" t="s">
        <v>5349</v>
      </c>
      <c r="E886" s="832" t="s">
        <v>4952</v>
      </c>
      <c r="F886" s="849">
        <v>1</v>
      </c>
      <c r="G886" s="849">
        <v>1094.0999999999999</v>
      </c>
      <c r="H886" s="849"/>
      <c r="I886" s="849">
        <v>1094.0999999999999</v>
      </c>
      <c r="J886" s="849"/>
      <c r="K886" s="849"/>
      <c r="L886" s="849"/>
      <c r="M886" s="849"/>
      <c r="N886" s="849"/>
      <c r="O886" s="849"/>
      <c r="P886" s="837"/>
      <c r="Q886" s="850"/>
    </row>
    <row r="887" spans="1:17" ht="14.4" customHeight="1" x14ac:dyDescent="0.3">
      <c r="A887" s="831" t="s">
        <v>577</v>
      </c>
      <c r="B887" s="832" t="s">
        <v>5291</v>
      </c>
      <c r="C887" s="832" t="s">
        <v>4399</v>
      </c>
      <c r="D887" s="832" t="s">
        <v>5350</v>
      </c>
      <c r="E887" s="832" t="s">
        <v>5319</v>
      </c>
      <c r="F887" s="849">
        <v>1</v>
      </c>
      <c r="G887" s="849">
        <v>11790.71</v>
      </c>
      <c r="H887" s="849"/>
      <c r="I887" s="849">
        <v>11790.71</v>
      </c>
      <c r="J887" s="849"/>
      <c r="K887" s="849"/>
      <c r="L887" s="849"/>
      <c r="M887" s="849"/>
      <c r="N887" s="849"/>
      <c r="O887" s="849"/>
      <c r="P887" s="837"/>
      <c r="Q887" s="850"/>
    </row>
    <row r="888" spans="1:17" ht="14.4" customHeight="1" x14ac:dyDescent="0.3">
      <c r="A888" s="831" t="s">
        <v>577</v>
      </c>
      <c r="B888" s="832" t="s">
        <v>5291</v>
      </c>
      <c r="C888" s="832" t="s">
        <v>4399</v>
      </c>
      <c r="D888" s="832" t="s">
        <v>5351</v>
      </c>
      <c r="E888" s="832" t="s">
        <v>5352</v>
      </c>
      <c r="F888" s="849">
        <v>1</v>
      </c>
      <c r="G888" s="849">
        <v>2129.11</v>
      </c>
      <c r="H888" s="849"/>
      <c r="I888" s="849">
        <v>2129.11</v>
      </c>
      <c r="J888" s="849"/>
      <c r="K888" s="849"/>
      <c r="L888" s="849"/>
      <c r="M888" s="849"/>
      <c r="N888" s="849"/>
      <c r="O888" s="849"/>
      <c r="P888" s="837"/>
      <c r="Q888" s="850"/>
    </row>
    <row r="889" spans="1:17" ht="14.4" customHeight="1" x14ac:dyDescent="0.3">
      <c r="A889" s="831" t="s">
        <v>577</v>
      </c>
      <c r="B889" s="832" t="s">
        <v>5291</v>
      </c>
      <c r="C889" s="832" t="s">
        <v>4118</v>
      </c>
      <c r="D889" s="832" t="s">
        <v>5353</v>
      </c>
      <c r="E889" s="832" t="s">
        <v>5354</v>
      </c>
      <c r="F889" s="849">
        <v>233</v>
      </c>
      <c r="G889" s="849">
        <v>2772001</v>
      </c>
      <c r="H889" s="849">
        <v>0.88931297709923662</v>
      </c>
      <c r="I889" s="849">
        <v>11897</v>
      </c>
      <c r="J889" s="849">
        <v>262</v>
      </c>
      <c r="K889" s="849">
        <v>3117014</v>
      </c>
      <c r="L889" s="849">
        <v>1</v>
      </c>
      <c r="M889" s="849">
        <v>11897</v>
      </c>
      <c r="N889" s="849">
        <v>116</v>
      </c>
      <c r="O889" s="849">
        <v>1380052</v>
      </c>
      <c r="P889" s="837">
        <v>0.44274809160305345</v>
      </c>
      <c r="Q889" s="850">
        <v>11897</v>
      </c>
    </row>
    <row r="890" spans="1:17" ht="14.4" customHeight="1" x14ac:dyDescent="0.3">
      <c r="A890" s="831" t="s">
        <v>577</v>
      </c>
      <c r="B890" s="832" t="s">
        <v>5291</v>
      </c>
      <c r="C890" s="832" t="s">
        <v>4118</v>
      </c>
      <c r="D890" s="832" t="s">
        <v>5108</v>
      </c>
      <c r="E890" s="832" t="s">
        <v>5109</v>
      </c>
      <c r="F890" s="849">
        <v>0</v>
      </c>
      <c r="G890" s="849">
        <v>0</v>
      </c>
      <c r="H890" s="849"/>
      <c r="I890" s="849"/>
      <c r="J890" s="849">
        <v>0</v>
      </c>
      <c r="K890" s="849">
        <v>0</v>
      </c>
      <c r="L890" s="849"/>
      <c r="M890" s="849"/>
      <c r="N890" s="849">
        <v>0</v>
      </c>
      <c r="O890" s="849">
        <v>0</v>
      </c>
      <c r="P890" s="837"/>
      <c r="Q890" s="850"/>
    </row>
    <row r="891" spans="1:17" ht="14.4" customHeight="1" x14ac:dyDescent="0.3">
      <c r="A891" s="831" t="s">
        <v>577</v>
      </c>
      <c r="B891" s="832" t="s">
        <v>5291</v>
      </c>
      <c r="C891" s="832" t="s">
        <v>4118</v>
      </c>
      <c r="D891" s="832" t="s">
        <v>5110</v>
      </c>
      <c r="E891" s="832" t="s">
        <v>5111</v>
      </c>
      <c r="F891" s="849">
        <v>52</v>
      </c>
      <c r="G891" s="849">
        <v>0</v>
      </c>
      <c r="H891" s="849"/>
      <c r="I891" s="849">
        <v>0</v>
      </c>
      <c r="J891" s="849">
        <v>88</v>
      </c>
      <c r="K891" s="849">
        <v>0</v>
      </c>
      <c r="L891" s="849"/>
      <c r="M891" s="849">
        <v>0</v>
      </c>
      <c r="N891" s="849">
        <v>115</v>
      </c>
      <c r="O891" s="849">
        <v>0</v>
      </c>
      <c r="P891" s="837"/>
      <c r="Q891" s="850">
        <v>0</v>
      </c>
    </row>
    <row r="892" spans="1:17" ht="14.4" customHeight="1" x14ac:dyDescent="0.3">
      <c r="A892" s="831" t="s">
        <v>577</v>
      </c>
      <c r="B892" s="832" t="s">
        <v>5291</v>
      </c>
      <c r="C892" s="832" t="s">
        <v>4118</v>
      </c>
      <c r="D892" s="832" t="s">
        <v>5112</v>
      </c>
      <c r="E892" s="832" t="s">
        <v>5113</v>
      </c>
      <c r="F892" s="849">
        <v>55</v>
      </c>
      <c r="G892" s="849">
        <v>0</v>
      </c>
      <c r="H892" s="849"/>
      <c r="I892" s="849">
        <v>0</v>
      </c>
      <c r="J892" s="849">
        <v>48</v>
      </c>
      <c r="K892" s="849">
        <v>0</v>
      </c>
      <c r="L892" s="849"/>
      <c r="M892" s="849">
        <v>0</v>
      </c>
      <c r="N892" s="849">
        <v>45</v>
      </c>
      <c r="O892" s="849">
        <v>0</v>
      </c>
      <c r="P892" s="837"/>
      <c r="Q892" s="850">
        <v>0</v>
      </c>
    </row>
    <row r="893" spans="1:17" ht="14.4" customHeight="1" x14ac:dyDescent="0.3">
      <c r="A893" s="831" t="s">
        <v>577</v>
      </c>
      <c r="B893" s="832" t="s">
        <v>5291</v>
      </c>
      <c r="C893" s="832" t="s">
        <v>4118</v>
      </c>
      <c r="D893" s="832" t="s">
        <v>5355</v>
      </c>
      <c r="E893" s="832" t="s">
        <v>5356</v>
      </c>
      <c r="F893" s="849">
        <v>26</v>
      </c>
      <c r="G893" s="849">
        <v>142376</v>
      </c>
      <c r="H893" s="849">
        <v>0.83870967741935487</v>
      </c>
      <c r="I893" s="849">
        <v>5476</v>
      </c>
      <c r="J893" s="849">
        <v>31</v>
      </c>
      <c r="K893" s="849">
        <v>169756</v>
      </c>
      <c r="L893" s="849">
        <v>1</v>
      </c>
      <c r="M893" s="849">
        <v>5476</v>
      </c>
      <c r="N893" s="849">
        <v>46</v>
      </c>
      <c r="O893" s="849">
        <v>251896</v>
      </c>
      <c r="P893" s="837">
        <v>1.4838709677419355</v>
      </c>
      <c r="Q893" s="850">
        <v>5476</v>
      </c>
    </row>
    <row r="894" spans="1:17" ht="14.4" customHeight="1" x14ac:dyDescent="0.3">
      <c r="A894" s="831" t="s">
        <v>577</v>
      </c>
      <c r="B894" s="832" t="s">
        <v>5291</v>
      </c>
      <c r="C894" s="832" t="s">
        <v>4118</v>
      </c>
      <c r="D894" s="832" t="s">
        <v>5357</v>
      </c>
      <c r="E894" s="832" t="s">
        <v>5358</v>
      </c>
      <c r="F894" s="849">
        <v>147</v>
      </c>
      <c r="G894" s="849">
        <v>981372</v>
      </c>
      <c r="H894" s="849">
        <v>1.4134615384615385</v>
      </c>
      <c r="I894" s="849">
        <v>6676</v>
      </c>
      <c r="J894" s="849">
        <v>104</v>
      </c>
      <c r="K894" s="849">
        <v>694304</v>
      </c>
      <c r="L894" s="849">
        <v>1</v>
      </c>
      <c r="M894" s="849">
        <v>6676</v>
      </c>
      <c r="N894" s="849">
        <v>207</v>
      </c>
      <c r="O894" s="849">
        <v>1381932</v>
      </c>
      <c r="P894" s="837">
        <v>1.9903846153846154</v>
      </c>
      <c r="Q894" s="850">
        <v>6676</v>
      </c>
    </row>
    <row r="895" spans="1:17" ht="14.4" customHeight="1" x14ac:dyDescent="0.3">
      <c r="A895" s="831" t="s">
        <v>577</v>
      </c>
      <c r="B895" s="832" t="s">
        <v>5291</v>
      </c>
      <c r="C895" s="832" t="s">
        <v>4118</v>
      </c>
      <c r="D895" s="832" t="s">
        <v>4119</v>
      </c>
      <c r="E895" s="832" t="s">
        <v>4120</v>
      </c>
      <c r="F895" s="849">
        <v>107</v>
      </c>
      <c r="G895" s="849">
        <v>26857</v>
      </c>
      <c r="H895" s="849">
        <v>1.1758241758241759</v>
      </c>
      <c r="I895" s="849">
        <v>251</v>
      </c>
      <c r="J895" s="849">
        <v>91</v>
      </c>
      <c r="K895" s="849">
        <v>22841</v>
      </c>
      <c r="L895" s="849">
        <v>1</v>
      </c>
      <c r="M895" s="849">
        <v>251</v>
      </c>
      <c r="N895" s="849">
        <v>97</v>
      </c>
      <c r="O895" s="849">
        <v>24444</v>
      </c>
      <c r="P895" s="837">
        <v>1.0701808152007355</v>
      </c>
      <c r="Q895" s="850">
        <v>252</v>
      </c>
    </row>
    <row r="896" spans="1:17" ht="14.4" customHeight="1" x14ac:dyDescent="0.3">
      <c r="A896" s="831" t="s">
        <v>577</v>
      </c>
      <c r="B896" s="832" t="s">
        <v>5291</v>
      </c>
      <c r="C896" s="832" t="s">
        <v>4118</v>
      </c>
      <c r="D896" s="832" t="s">
        <v>5131</v>
      </c>
      <c r="E896" s="832" t="s">
        <v>5132</v>
      </c>
      <c r="F896" s="849">
        <v>50</v>
      </c>
      <c r="G896" s="849">
        <v>18577</v>
      </c>
      <c r="H896" s="849">
        <v>0.7905779215252362</v>
      </c>
      <c r="I896" s="849">
        <v>371.54</v>
      </c>
      <c r="J896" s="849">
        <v>63</v>
      </c>
      <c r="K896" s="849">
        <v>23498</v>
      </c>
      <c r="L896" s="849">
        <v>1</v>
      </c>
      <c r="M896" s="849">
        <v>372.98412698412699</v>
      </c>
      <c r="N896" s="849">
        <v>85</v>
      </c>
      <c r="O896" s="849">
        <v>31788</v>
      </c>
      <c r="P896" s="837">
        <v>1.3527959826368201</v>
      </c>
      <c r="Q896" s="850">
        <v>373.97647058823532</v>
      </c>
    </row>
    <row r="897" spans="1:17" ht="14.4" customHeight="1" x14ac:dyDescent="0.3">
      <c r="A897" s="831" t="s">
        <v>577</v>
      </c>
      <c r="B897" s="832" t="s">
        <v>5291</v>
      </c>
      <c r="C897" s="832" t="s">
        <v>4118</v>
      </c>
      <c r="D897" s="832" t="s">
        <v>5173</v>
      </c>
      <c r="E897" s="832" t="s">
        <v>5174</v>
      </c>
      <c r="F897" s="849">
        <v>10</v>
      </c>
      <c r="G897" s="849">
        <v>0</v>
      </c>
      <c r="H897" s="849"/>
      <c r="I897" s="849">
        <v>0</v>
      </c>
      <c r="J897" s="849">
        <v>5</v>
      </c>
      <c r="K897" s="849">
        <v>0</v>
      </c>
      <c r="L897" s="849"/>
      <c r="M897" s="849">
        <v>0</v>
      </c>
      <c r="N897" s="849">
        <v>6</v>
      </c>
      <c r="O897" s="849">
        <v>0</v>
      </c>
      <c r="P897" s="837"/>
      <c r="Q897" s="850">
        <v>0</v>
      </c>
    </row>
    <row r="898" spans="1:17" ht="14.4" customHeight="1" x14ac:dyDescent="0.3">
      <c r="A898" s="831" t="s">
        <v>577</v>
      </c>
      <c r="B898" s="832" t="s">
        <v>5359</v>
      </c>
      <c r="C898" s="832" t="s">
        <v>4118</v>
      </c>
      <c r="D898" s="832" t="s">
        <v>5042</v>
      </c>
      <c r="E898" s="832" t="s">
        <v>5043</v>
      </c>
      <c r="F898" s="849"/>
      <c r="G898" s="849"/>
      <c r="H898" s="849"/>
      <c r="I898" s="849"/>
      <c r="J898" s="849">
        <v>1</v>
      </c>
      <c r="K898" s="849">
        <v>1032</v>
      </c>
      <c r="L898" s="849">
        <v>1</v>
      </c>
      <c r="M898" s="849">
        <v>1032</v>
      </c>
      <c r="N898" s="849"/>
      <c r="O898" s="849"/>
      <c r="P898" s="837"/>
      <c r="Q898" s="850"/>
    </row>
    <row r="899" spans="1:17" ht="14.4" customHeight="1" x14ac:dyDescent="0.3">
      <c r="A899" s="831" t="s">
        <v>577</v>
      </c>
      <c r="B899" s="832" t="s">
        <v>5359</v>
      </c>
      <c r="C899" s="832" t="s">
        <v>4118</v>
      </c>
      <c r="D899" s="832" t="s">
        <v>5360</v>
      </c>
      <c r="E899" s="832" t="s">
        <v>5361</v>
      </c>
      <c r="F899" s="849">
        <v>1</v>
      </c>
      <c r="G899" s="849">
        <v>3633</v>
      </c>
      <c r="H899" s="849"/>
      <c r="I899" s="849">
        <v>3633</v>
      </c>
      <c r="J899" s="849"/>
      <c r="K899" s="849"/>
      <c r="L899" s="849"/>
      <c r="M899" s="849"/>
      <c r="N899" s="849"/>
      <c r="O899" s="849"/>
      <c r="P899" s="837"/>
      <c r="Q899" s="850"/>
    </row>
    <row r="900" spans="1:17" ht="14.4" customHeight="1" x14ac:dyDescent="0.3">
      <c r="A900" s="831" t="s">
        <v>577</v>
      </c>
      <c r="B900" s="832" t="s">
        <v>5359</v>
      </c>
      <c r="C900" s="832" t="s">
        <v>4118</v>
      </c>
      <c r="D900" s="832" t="s">
        <v>5362</v>
      </c>
      <c r="E900" s="832" t="s">
        <v>5363</v>
      </c>
      <c r="F900" s="849">
        <v>1</v>
      </c>
      <c r="G900" s="849">
        <v>4203</v>
      </c>
      <c r="H900" s="849"/>
      <c r="I900" s="849">
        <v>4203</v>
      </c>
      <c r="J900" s="849"/>
      <c r="K900" s="849"/>
      <c r="L900" s="849"/>
      <c r="M900" s="849"/>
      <c r="N900" s="849">
        <v>1</v>
      </c>
      <c r="O900" s="849">
        <v>4211</v>
      </c>
      <c r="P900" s="837"/>
      <c r="Q900" s="850">
        <v>4211</v>
      </c>
    </row>
    <row r="901" spans="1:17" ht="14.4" customHeight="1" x14ac:dyDescent="0.3">
      <c r="A901" s="831" t="s">
        <v>577</v>
      </c>
      <c r="B901" s="832" t="s">
        <v>5359</v>
      </c>
      <c r="C901" s="832" t="s">
        <v>4118</v>
      </c>
      <c r="D901" s="832" t="s">
        <v>5364</v>
      </c>
      <c r="E901" s="832" t="s">
        <v>5365</v>
      </c>
      <c r="F901" s="849"/>
      <c r="G901" s="849"/>
      <c r="H901" s="849"/>
      <c r="I901" s="849"/>
      <c r="J901" s="849">
        <v>4</v>
      </c>
      <c r="K901" s="849">
        <v>264</v>
      </c>
      <c r="L901" s="849">
        <v>1</v>
      </c>
      <c r="M901" s="849">
        <v>66</v>
      </c>
      <c r="N901" s="849"/>
      <c r="O901" s="849"/>
      <c r="P901" s="837"/>
      <c r="Q901" s="850"/>
    </row>
    <row r="902" spans="1:17" ht="14.4" customHeight="1" x14ac:dyDescent="0.3">
      <c r="A902" s="831" t="s">
        <v>577</v>
      </c>
      <c r="B902" s="832" t="s">
        <v>5359</v>
      </c>
      <c r="C902" s="832" t="s">
        <v>4118</v>
      </c>
      <c r="D902" s="832" t="s">
        <v>5133</v>
      </c>
      <c r="E902" s="832" t="s">
        <v>5134</v>
      </c>
      <c r="F902" s="849">
        <v>1</v>
      </c>
      <c r="G902" s="849">
        <v>865</v>
      </c>
      <c r="H902" s="849"/>
      <c r="I902" s="849">
        <v>865</v>
      </c>
      <c r="J902" s="849"/>
      <c r="K902" s="849"/>
      <c r="L902" s="849"/>
      <c r="M902" s="849"/>
      <c r="N902" s="849"/>
      <c r="O902" s="849"/>
      <c r="P902" s="837"/>
      <c r="Q902" s="850"/>
    </row>
    <row r="903" spans="1:17" ht="14.4" customHeight="1" x14ac:dyDescent="0.3">
      <c r="A903" s="831" t="s">
        <v>577</v>
      </c>
      <c r="B903" s="832" t="s">
        <v>5359</v>
      </c>
      <c r="C903" s="832" t="s">
        <v>4118</v>
      </c>
      <c r="D903" s="832" t="s">
        <v>5366</v>
      </c>
      <c r="E903" s="832" t="s">
        <v>5367</v>
      </c>
      <c r="F903" s="849">
        <v>2</v>
      </c>
      <c r="G903" s="849">
        <v>3094</v>
      </c>
      <c r="H903" s="849"/>
      <c r="I903" s="849">
        <v>1547</v>
      </c>
      <c r="J903" s="849"/>
      <c r="K903" s="849"/>
      <c r="L903" s="849"/>
      <c r="M903" s="849"/>
      <c r="N903" s="849"/>
      <c r="O903" s="849"/>
      <c r="P903" s="837"/>
      <c r="Q903" s="850"/>
    </row>
    <row r="904" spans="1:17" ht="14.4" customHeight="1" x14ac:dyDescent="0.3">
      <c r="A904" s="831" t="s">
        <v>577</v>
      </c>
      <c r="B904" s="832" t="s">
        <v>5359</v>
      </c>
      <c r="C904" s="832" t="s">
        <v>4118</v>
      </c>
      <c r="D904" s="832" t="s">
        <v>4296</v>
      </c>
      <c r="E904" s="832" t="s">
        <v>4297</v>
      </c>
      <c r="F904" s="849">
        <v>4</v>
      </c>
      <c r="G904" s="849">
        <v>1456</v>
      </c>
      <c r="H904" s="849"/>
      <c r="I904" s="849">
        <v>364</v>
      </c>
      <c r="J904" s="849"/>
      <c r="K904" s="849"/>
      <c r="L904" s="849"/>
      <c r="M904" s="849"/>
      <c r="N904" s="849"/>
      <c r="O904" s="849"/>
      <c r="P904" s="837"/>
      <c r="Q904" s="850"/>
    </row>
    <row r="905" spans="1:17" ht="14.4" customHeight="1" x14ac:dyDescent="0.3">
      <c r="A905" s="831" t="s">
        <v>577</v>
      </c>
      <c r="B905" s="832" t="s">
        <v>5359</v>
      </c>
      <c r="C905" s="832" t="s">
        <v>4118</v>
      </c>
      <c r="D905" s="832" t="s">
        <v>5368</v>
      </c>
      <c r="E905" s="832" t="s">
        <v>5369</v>
      </c>
      <c r="F905" s="849">
        <v>2</v>
      </c>
      <c r="G905" s="849">
        <v>3468</v>
      </c>
      <c r="H905" s="849"/>
      <c r="I905" s="849">
        <v>1734</v>
      </c>
      <c r="J905" s="849"/>
      <c r="K905" s="849"/>
      <c r="L905" s="849"/>
      <c r="M905" s="849"/>
      <c r="N905" s="849"/>
      <c r="O905" s="849"/>
      <c r="P905" s="837"/>
      <c r="Q905" s="850"/>
    </row>
    <row r="906" spans="1:17" ht="14.4" customHeight="1" x14ac:dyDescent="0.3">
      <c r="A906" s="831" t="s">
        <v>577</v>
      </c>
      <c r="B906" s="832" t="s">
        <v>5359</v>
      </c>
      <c r="C906" s="832" t="s">
        <v>4118</v>
      </c>
      <c r="D906" s="832" t="s">
        <v>5169</v>
      </c>
      <c r="E906" s="832" t="s">
        <v>5170</v>
      </c>
      <c r="F906" s="849"/>
      <c r="G906" s="849"/>
      <c r="H906" s="849"/>
      <c r="I906" s="849"/>
      <c r="J906" s="849">
        <v>1</v>
      </c>
      <c r="K906" s="849">
        <v>1002</v>
      </c>
      <c r="L906" s="849">
        <v>1</v>
      </c>
      <c r="M906" s="849">
        <v>1002</v>
      </c>
      <c r="N906" s="849"/>
      <c r="O906" s="849"/>
      <c r="P906" s="837"/>
      <c r="Q906" s="850"/>
    </row>
    <row r="907" spans="1:17" ht="14.4" customHeight="1" x14ac:dyDescent="0.3">
      <c r="A907" s="831" t="s">
        <v>577</v>
      </c>
      <c r="B907" s="832" t="s">
        <v>5359</v>
      </c>
      <c r="C907" s="832" t="s">
        <v>4118</v>
      </c>
      <c r="D907" s="832" t="s">
        <v>5175</v>
      </c>
      <c r="E907" s="832" t="s">
        <v>5176</v>
      </c>
      <c r="F907" s="849">
        <v>2</v>
      </c>
      <c r="G907" s="849">
        <v>1420</v>
      </c>
      <c r="H907" s="849"/>
      <c r="I907" s="849">
        <v>710</v>
      </c>
      <c r="J907" s="849"/>
      <c r="K907" s="849"/>
      <c r="L907" s="849"/>
      <c r="M907" s="849"/>
      <c r="N907" s="849"/>
      <c r="O907" s="849"/>
      <c r="P907" s="837"/>
      <c r="Q907" s="850"/>
    </row>
    <row r="908" spans="1:17" ht="14.4" customHeight="1" x14ac:dyDescent="0.3">
      <c r="A908" s="831" t="s">
        <v>577</v>
      </c>
      <c r="B908" s="832" t="s">
        <v>5359</v>
      </c>
      <c r="C908" s="832" t="s">
        <v>4118</v>
      </c>
      <c r="D908" s="832" t="s">
        <v>5370</v>
      </c>
      <c r="E908" s="832" t="s">
        <v>5371</v>
      </c>
      <c r="F908" s="849">
        <v>2</v>
      </c>
      <c r="G908" s="849">
        <v>7330</v>
      </c>
      <c r="H908" s="849"/>
      <c r="I908" s="849">
        <v>3665</v>
      </c>
      <c r="J908" s="849"/>
      <c r="K908" s="849"/>
      <c r="L908" s="849"/>
      <c r="M908" s="849"/>
      <c r="N908" s="849"/>
      <c r="O908" s="849"/>
      <c r="P908" s="837"/>
      <c r="Q908" s="850"/>
    </row>
    <row r="909" spans="1:17" ht="14.4" customHeight="1" x14ac:dyDescent="0.3">
      <c r="A909" s="831" t="s">
        <v>577</v>
      </c>
      <c r="B909" s="832" t="s">
        <v>5359</v>
      </c>
      <c r="C909" s="832" t="s">
        <v>4118</v>
      </c>
      <c r="D909" s="832" t="s">
        <v>5372</v>
      </c>
      <c r="E909" s="832" t="s">
        <v>5373</v>
      </c>
      <c r="F909" s="849">
        <v>1</v>
      </c>
      <c r="G909" s="849">
        <v>16633</v>
      </c>
      <c r="H909" s="849"/>
      <c r="I909" s="849">
        <v>16633</v>
      </c>
      <c r="J909" s="849"/>
      <c r="K909" s="849"/>
      <c r="L909" s="849"/>
      <c r="M909" s="849"/>
      <c r="N909" s="849"/>
      <c r="O909" s="849"/>
      <c r="P909" s="837"/>
      <c r="Q909" s="850"/>
    </row>
    <row r="910" spans="1:17" ht="14.4" customHeight="1" x14ac:dyDescent="0.3">
      <c r="A910" s="831" t="s">
        <v>577</v>
      </c>
      <c r="B910" s="832" t="s">
        <v>5359</v>
      </c>
      <c r="C910" s="832" t="s">
        <v>4118</v>
      </c>
      <c r="D910" s="832" t="s">
        <v>5199</v>
      </c>
      <c r="E910" s="832" t="s">
        <v>5200</v>
      </c>
      <c r="F910" s="849">
        <v>2</v>
      </c>
      <c r="G910" s="849">
        <v>3678</v>
      </c>
      <c r="H910" s="849"/>
      <c r="I910" s="849">
        <v>1839</v>
      </c>
      <c r="J910" s="849"/>
      <c r="K910" s="849"/>
      <c r="L910" s="849"/>
      <c r="M910" s="849"/>
      <c r="N910" s="849"/>
      <c r="O910" s="849"/>
      <c r="P910" s="837"/>
      <c r="Q910" s="850"/>
    </row>
    <row r="911" spans="1:17" ht="14.4" customHeight="1" x14ac:dyDescent="0.3">
      <c r="A911" s="831" t="s">
        <v>577</v>
      </c>
      <c r="B911" s="832" t="s">
        <v>5359</v>
      </c>
      <c r="C911" s="832" t="s">
        <v>4118</v>
      </c>
      <c r="D911" s="832" t="s">
        <v>5374</v>
      </c>
      <c r="E911" s="832" t="s">
        <v>5375</v>
      </c>
      <c r="F911" s="849">
        <v>1</v>
      </c>
      <c r="G911" s="849">
        <v>5228</v>
      </c>
      <c r="H911" s="849"/>
      <c r="I911" s="849">
        <v>5228</v>
      </c>
      <c r="J911" s="849"/>
      <c r="K911" s="849"/>
      <c r="L911" s="849"/>
      <c r="M911" s="849"/>
      <c r="N911" s="849"/>
      <c r="O911" s="849"/>
      <c r="P911" s="837"/>
      <c r="Q911" s="850"/>
    </row>
    <row r="912" spans="1:17" ht="14.4" customHeight="1" x14ac:dyDescent="0.3">
      <c r="A912" s="831" t="s">
        <v>577</v>
      </c>
      <c r="B912" s="832" t="s">
        <v>5359</v>
      </c>
      <c r="C912" s="832" t="s">
        <v>4118</v>
      </c>
      <c r="D912" s="832" t="s">
        <v>5376</v>
      </c>
      <c r="E912" s="832" t="s">
        <v>5377</v>
      </c>
      <c r="F912" s="849"/>
      <c r="G912" s="849"/>
      <c r="H912" s="849"/>
      <c r="I912" s="849"/>
      <c r="J912" s="849">
        <v>1</v>
      </c>
      <c r="K912" s="849">
        <v>9798</v>
      </c>
      <c r="L912" s="849">
        <v>1</v>
      </c>
      <c r="M912" s="849">
        <v>9798</v>
      </c>
      <c r="N912" s="849"/>
      <c r="O912" s="849"/>
      <c r="P912" s="837"/>
      <c r="Q912" s="850"/>
    </row>
    <row r="913" spans="1:17" ht="14.4" customHeight="1" x14ac:dyDescent="0.3">
      <c r="A913" s="831" t="s">
        <v>577</v>
      </c>
      <c r="B913" s="832" t="s">
        <v>5378</v>
      </c>
      <c r="C913" s="832" t="s">
        <v>4118</v>
      </c>
      <c r="D913" s="832" t="s">
        <v>5379</v>
      </c>
      <c r="E913" s="832" t="s">
        <v>5380</v>
      </c>
      <c r="F913" s="849"/>
      <c r="G913" s="849"/>
      <c r="H913" s="849"/>
      <c r="I913" s="849"/>
      <c r="J913" s="849">
        <v>1</v>
      </c>
      <c r="K913" s="849">
        <v>96</v>
      </c>
      <c r="L913" s="849">
        <v>1</v>
      </c>
      <c r="M913" s="849">
        <v>96</v>
      </c>
      <c r="N913" s="849"/>
      <c r="O913" s="849"/>
      <c r="P913" s="837"/>
      <c r="Q913" s="850"/>
    </row>
    <row r="914" spans="1:17" ht="14.4" customHeight="1" x14ac:dyDescent="0.3">
      <c r="A914" s="831" t="s">
        <v>577</v>
      </c>
      <c r="B914" s="832" t="s">
        <v>5378</v>
      </c>
      <c r="C914" s="832" t="s">
        <v>4118</v>
      </c>
      <c r="D914" s="832" t="s">
        <v>5381</v>
      </c>
      <c r="E914" s="832" t="s">
        <v>5382</v>
      </c>
      <c r="F914" s="849">
        <v>1</v>
      </c>
      <c r="G914" s="849">
        <v>2561</v>
      </c>
      <c r="H914" s="849">
        <v>0.99882995319812795</v>
      </c>
      <c r="I914" s="849">
        <v>2561</v>
      </c>
      <c r="J914" s="849">
        <v>1</v>
      </c>
      <c r="K914" s="849">
        <v>2564</v>
      </c>
      <c r="L914" s="849">
        <v>1</v>
      </c>
      <c r="M914" s="849">
        <v>2564</v>
      </c>
      <c r="N914" s="849"/>
      <c r="O914" s="849"/>
      <c r="P914" s="837"/>
      <c r="Q914" s="850"/>
    </row>
    <row r="915" spans="1:17" ht="14.4" customHeight="1" x14ac:dyDescent="0.3">
      <c r="A915" s="831" t="s">
        <v>577</v>
      </c>
      <c r="B915" s="832" t="s">
        <v>5378</v>
      </c>
      <c r="C915" s="832" t="s">
        <v>4118</v>
      </c>
      <c r="D915" s="832" t="s">
        <v>5383</v>
      </c>
      <c r="E915" s="832" t="s">
        <v>5384</v>
      </c>
      <c r="F915" s="849"/>
      <c r="G915" s="849"/>
      <c r="H915" s="849"/>
      <c r="I915" s="849"/>
      <c r="J915" s="849">
        <v>1</v>
      </c>
      <c r="K915" s="849">
        <v>3121</v>
      </c>
      <c r="L915" s="849">
        <v>1</v>
      </c>
      <c r="M915" s="849">
        <v>3121</v>
      </c>
      <c r="N915" s="849"/>
      <c r="O915" s="849"/>
      <c r="P915" s="837"/>
      <c r="Q915" s="850"/>
    </row>
    <row r="916" spans="1:17" ht="14.4" customHeight="1" x14ac:dyDescent="0.3">
      <c r="A916" s="831" t="s">
        <v>577</v>
      </c>
      <c r="B916" s="832" t="s">
        <v>5378</v>
      </c>
      <c r="C916" s="832" t="s">
        <v>4118</v>
      </c>
      <c r="D916" s="832" t="s">
        <v>5385</v>
      </c>
      <c r="E916" s="832" t="s">
        <v>5386</v>
      </c>
      <c r="F916" s="849">
        <v>1</v>
      </c>
      <c r="G916" s="849">
        <v>1548</v>
      </c>
      <c r="H916" s="849"/>
      <c r="I916" s="849">
        <v>1548</v>
      </c>
      <c r="J916" s="849"/>
      <c r="K916" s="849"/>
      <c r="L916" s="849"/>
      <c r="M916" s="849"/>
      <c r="N916" s="849"/>
      <c r="O916" s="849"/>
      <c r="P916" s="837"/>
      <c r="Q916" s="850"/>
    </row>
    <row r="917" spans="1:17" ht="14.4" customHeight="1" x14ac:dyDescent="0.3">
      <c r="A917" s="831" t="s">
        <v>577</v>
      </c>
      <c r="B917" s="832" t="s">
        <v>5378</v>
      </c>
      <c r="C917" s="832" t="s">
        <v>4118</v>
      </c>
      <c r="D917" s="832" t="s">
        <v>5387</v>
      </c>
      <c r="E917" s="832" t="s">
        <v>5388</v>
      </c>
      <c r="F917" s="849">
        <v>1</v>
      </c>
      <c r="G917" s="849">
        <v>3308</v>
      </c>
      <c r="H917" s="849"/>
      <c r="I917" s="849">
        <v>3308</v>
      </c>
      <c r="J917" s="849"/>
      <c r="K917" s="849"/>
      <c r="L917" s="849"/>
      <c r="M917" s="849"/>
      <c r="N917" s="849"/>
      <c r="O917" s="849"/>
      <c r="P917" s="837"/>
      <c r="Q917" s="850"/>
    </row>
    <row r="918" spans="1:17" ht="14.4" customHeight="1" x14ac:dyDescent="0.3">
      <c r="A918" s="831" t="s">
        <v>577</v>
      </c>
      <c r="B918" s="832" t="s">
        <v>5389</v>
      </c>
      <c r="C918" s="832" t="s">
        <v>4118</v>
      </c>
      <c r="D918" s="832" t="s">
        <v>5390</v>
      </c>
      <c r="E918" s="832" t="s">
        <v>5391</v>
      </c>
      <c r="F918" s="849"/>
      <c r="G918" s="849"/>
      <c r="H918" s="849"/>
      <c r="I918" s="849"/>
      <c r="J918" s="849"/>
      <c r="K918" s="849"/>
      <c r="L918" s="849"/>
      <c r="M918" s="849"/>
      <c r="N918" s="849">
        <v>1</v>
      </c>
      <c r="O918" s="849">
        <v>823</v>
      </c>
      <c r="P918" s="837"/>
      <c r="Q918" s="850">
        <v>823</v>
      </c>
    </row>
    <row r="919" spans="1:17" ht="14.4" customHeight="1" x14ac:dyDescent="0.3">
      <c r="A919" s="831" t="s">
        <v>5392</v>
      </c>
      <c r="B919" s="832" t="s">
        <v>4122</v>
      </c>
      <c r="C919" s="832" t="s">
        <v>4118</v>
      </c>
      <c r="D919" s="832" t="s">
        <v>4152</v>
      </c>
      <c r="E919" s="832" t="s">
        <v>4153</v>
      </c>
      <c r="F919" s="849"/>
      <c r="G919" s="849"/>
      <c r="H919" s="849"/>
      <c r="I919" s="849"/>
      <c r="J919" s="849">
        <v>3</v>
      </c>
      <c r="K919" s="849">
        <v>378</v>
      </c>
      <c r="L919" s="849">
        <v>1</v>
      </c>
      <c r="M919" s="849">
        <v>126</v>
      </c>
      <c r="N919" s="849">
        <v>3</v>
      </c>
      <c r="O919" s="849">
        <v>381</v>
      </c>
      <c r="P919" s="837">
        <v>1.0079365079365079</v>
      </c>
      <c r="Q919" s="850">
        <v>127</v>
      </c>
    </row>
    <row r="920" spans="1:17" ht="14.4" customHeight="1" x14ac:dyDescent="0.3">
      <c r="A920" s="831" t="s">
        <v>5393</v>
      </c>
      <c r="B920" s="832" t="s">
        <v>4122</v>
      </c>
      <c r="C920" s="832" t="s">
        <v>4118</v>
      </c>
      <c r="D920" s="832" t="s">
        <v>4152</v>
      </c>
      <c r="E920" s="832" t="s">
        <v>4153</v>
      </c>
      <c r="F920" s="849"/>
      <c r="G920" s="849"/>
      <c r="H920" s="849"/>
      <c r="I920" s="849"/>
      <c r="J920" s="849">
        <v>2</v>
      </c>
      <c r="K920" s="849">
        <v>252</v>
      </c>
      <c r="L920" s="849">
        <v>1</v>
      </c>
      <c r="M920" s="849">
        <v>126</v>
      </c>
      <c r="N920" s="849">
        <v>1</v>
      </c>
      <c r="O920" s="849">
        <v>127</v>
      </c>
      <c r="P920" s="837">
        <v>0.50396825396825395</v>
      </c>
      <c r="Q920" s="850">
        <v>127</v>
      </c>
    </row>
    <row r="921" spans="1:17" ht="14.4" customHeight="1" x14ac:dyDescent="0.3">
      <c r="A921" s="831" t="s">
        <v>5393</v>
      </c>
      <c r="B921" s="832" t="s">
        <v>4122</v>
      </c>
      <c r="C921" s="832" t="s">
        <v>4118</v>
      </c>
      <c r="D921" s="832" t="s">
        <v>4282</v>
      </c>
      <c r="E921" s="832" t="s">
        <v>4283</v>
      </c>
      <c r="F921" s="849"/>
      <c r="G921" s="849"/>
      <c r="H921" s="849"/>
      <c r="I921" s="849"/>
      <c r="J921" s="849">
        <v>1</v>
      </c>
      <c r="K921" s="849">
        <v>120</v>
      </c>
      <c r="L921" s="849">
        <v>1</v>
      </c>
      <c r="M921" s="849">
        <v>120</v>
      </c>
      <c r="N921" s="849"/>
      <c r="O921" s="849"/>
      <c r="P921" s="837"/>
      <c r="Q921" s="850"/>
    </row>
    <row r="922" spans="1:17" ht="14.4" customHeight="1" x14ac:dyDescent="0.3">
      <c r="A922" s="831" t="s">
        <v>5394</v>
      </c>
      <c r="B922" s="832" t="s">
        <v>4122</v>
      </c>
      <c r="C922" s="832" t="s">
        <v>4118</v>
      </c>
      <c r="D922" s="832" t="s">
        <v>4152</v>
      </c>
      <c r="E922" s="832" t="s">
        <v>4153</v>
      </c>
      <c r="F922" s="849">
        <v>3</v>
      </c>
      <c r="G922" s="849">
        <v>378</v>
      </c>
      <c r="H922" s="849">
        <v>3</v>
      </c>
      <c r="I922" s="849">
        <v>126</v>
      </c>
      <c r="J922" s="849">
        <v>1</v>
      </c>
      <c r="K922" s="849">
        <v>126</v>
      </c>
      <c r="L922" s="849">
        <v>1</v>
      </c>
      <c r="M922" s="849">
        <v>126</v>
      </c>
      <c r="N922" s="849">
        <v>1</v>
      </c>
      <c r="O922" s="849">
        <v>127</v>
      </c>
      <c r="P922" s="837">
        <v>1.0079365079365079</v>
      </c>
      <c r="Q922" s="850">
        <v>127</v>
      </c>
    </row>
    <row r="923" spans="1:17" ht="14.4" customHeight="1" thickBot="1" x14ac:dyDescent="0.35">
      <c r="A923" s="839" t="s">
        <v>5394</v>
      </c>
      <c r="B923" s="840" t="s">
        <v>4117</v>
      </c>
      <c r="C923" s="840" t="s">
        <v>4118</v>
      </c>
      <c r="D923" s="840" t="s">
        <v>5153</v>
      </c>
      <c r="E923" s="840" t="s">
        <v>5154</v>
      </c>
      <c r="F923" s="851">
        <v>1</v>
      </c>
      <c r="G923" s="851">
        <v>5706</v>
      </c>
      <c r="H923" s="851"/>
      <c r="I923" s="851">
        <v>5706</v>
      </c>
      <c r="J923" s="851"/>
      <c r="K923" s="851"/>
      <c r="L923" s="851"/>
      <c r="M923" s="851"/>
      <c r="N923" s="851"/>
      <c r="O923" s="851"/>
      <c r="P923" s="845"/>
      <c r="Q923" s="85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2017</v>
      </c>
      <c r="D4" s="125">
        <v>2018</v>
      </c>
      <c r="E4" s="418" t="s">
        <v>257</v>
      </c>
      <c r="F4" s="419" t="s">
        <v>2</v>
      </c>
      <c r="G4" s="124">
        <v>2015</v>
      </c>
      <c r="H4" s="125">
        <v>2017</v>
      </c>
      <c r="I4" s="125">
        <v>2018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292.84199999999998</v>
      </c>
      <c r="C5" s="114">
        <v>239.346</v>
      </c>
      <c r="D5" s="114">
        <v>240.43899999999999</v>
      </c>
      <c r="E5" s="424">
        <f>IF(OR(D5=0,B5=0),"",D5/B5)</f>
        <v>0.82105367399485052</v>
      </c>
      <c r="F5" s="129">
        <f>IF(OR(D5=0,C5=0),"",D5/C5)</f>
        <v>1.0045666106807718</v>
      </c>
      <c r="G5" s="130">
        <v>220</v>
      </c>
      <c r="H5" s="114">
        <v>205</v>
      </c>
      <c r="I5" s="114">
        <v>198</v>
      </c>
      <c r="J5" s="424">
        <f>IF(OR(I5=0,G5=0),"",I5/G5)</f>
        <v>0.9</v>
      </c>
      <c r="K5" s="131">
        <f>IF(OR(I5=0,H5=0),"",I5/H5)</f>
        <v>0.96585365853658534</v>
      </c>
      <c r="L5" s="121"/>
      <c r="M5" s="121"/>
      <c r="N5" s="7">
        <f>D5-C5</f>
        <v>1.0929999999999893</v>
      </c>
      <c r="O5" s="8">
        <f>I5-H5</f>
        <v>-7</v>
      </c>
      <c r="P5" s="7">
        <f>D5-B5</f>
        <v>-52.402999999999992</v>
      </c>
      <c r="Q5" s="8">
        <f>I5-G5</f>
        <v>-22</v>
      </c>
    </row>
    <row r="6" spans="1:17" ht="14.4" hidden="1" customHeight="1" outlineLevel="1" x14ac:dyDescent="0.3">
      <c r="A6" s="441" t="s">
        <v>168</v>
      </c>
      <c r="B6" s="120">
        <v>82.45</v>
      </c>
      <c r="C6" s="113">
        <v>116.893</v>
      </c>
      <c r="D6" s="113">
        <v>75.028000000000006</v>
      </c>
      <c r="E6" s="424">
        <f t="shared" ref="E6:E12" si="0">IF(OR(D6=0,B6=0),"",D6/B6)</f>
        <v>0.90998180715585208</v>
      </c>
      <c r="F6" s="129">
        <f t="shared" ref="F6:F12" si="1">IF(OR(D6=0,C6=0),"",D6/C6)</f>
        <v>0.64185195007399931</v>
      </c>
      <c r="G6" s="133">
        <v>76</v>
      </c>
      <c r="H6" s="113">
        <v>113</v>
      </c>
      <c r="I6" s="113">
        <v>78</v>
      </c>
      <c r="J6" s="425">
        <f t="shared" ref="J6:J12" si="2">IF(OR(I6=0,G6=0),"",I6/G6)</f>
        <v>1.0263157894736843</v>
      </c>
      <c r="K6" s="134">
        <f t="shared" ref="K6:K12" si="3">IF(OR(I6=0,H6=0),"",I6/H6)</f>
        <v>0.69026548672566368</v>
      </c>
      <c r="L6" s="121"/>
      <c r="M6" s="121"/>
      <c r="N6" s="5">
        <f t="shared" ref="N6:N13" si="4">D6-C6</f>
        <v>-41.864999999999995</v>
      </c>
      <c r="O6" s="6">
        <f t="shared" ref="O6:O13" si="5">I6-H6</f>
        <v>-35</v>
      </c>
      <c r="P6" s="5">
        <f t="shared" ref="P6:P13" si="6">D6-B6</f>
        <v>-7.421999999999997</v>
      </c>
      <c r="Q6" s="6">
        <f t="shared" ref="Q6:Q13" si="7">I6-G6</f>
        <v>2</v>
      </c>
    </row>
    <row r="7" spans="1:17" ht="14.4" hidden="1" customHeight="1" outlineLevel="1" x14ac:dyDescent="0.3">
      <c r="A7" s="441" t="s">
        <v>169</v>
      </c>
      <c r="B7" s="120">
        <v>174.39599999999999</v>
      </c>
      <c r="C7" s="113">
        <v>251.23599999999999</v>
      </c>
      <c r="D7" s="113">
        <v>156.489</v>
      </c>
      <c r="E7" s="424">
        <f t="shared" si="0"/>
        <v>0.89731989265808854</v>
      </c>
      <c r="F7" s="129">
        <f t="shared" si="1"/>
        <v>0.62287649859096628</v>
      </c>
      <c r="G7" s="133">
        <v>196</v>
      </c>
      <c r="H7" s="113">
        <v>203</v>
      </c>
      <c r="I7" s="113">
        <v>186</v>
      </c>
      <c r="J7" s="425">
        <f t="shared" si="2"/>
        <v>0.94897959183673475</v>
      </c>
      <c r="K7" s="134">
        <f t="shared" si="3"/>
        <v>0.91625615763546797</v>
      </c>
      <c r="L7" s="121"/>
      <c r="M7" s="121"/>
      <c r="N7" s="5">
        <f t="shared" si="4"/>
        <v>-94.746999999999986</v>
      </c>
      <c r="O7" s="6">
        <f t="shared" si="5"/>
        <v>-17</v>
      </c>
      <c r="P7" s="5">
        <f t="shared" si="6"/>
        <v>-17.906999999999982</v>
      </c>
      <c r="Q7" s="6">
        <f t="shared" si="7"/>
        <v>-10</v>
      </c>
    </row>
    <row r="8" spans="1:17" ht="14.4" hidden="1" customHeight="1" outlineLevel="1" x14ac:dyDescent="0.3">
      <c r="A8" s="441" t="s">
        <v>170</v>
      </c>
      <c r="B8" s="120">
        <v>24.085000000000001</v>
      </c>
      <c r="C8" s="113">
        <v>33.42</v>
      </c>
      <c r="D8" s="113">
        <v>29.728999999999999</v>
      </c>
      <c r="E8" s="424">
        <f t="shared" si="0"/>
        <v>1.2343367241021381</v>
      </c>
      <c r="F8" s="129">
        <f t="shared" si="1"/>
        <v>0.88955715140634339</v>
      </c>
      <c r="G8" s="133">
        <v>26</v>
      </c>
      <c r="H8" s="113">
        <v>34</v>
      </c>
      <c r="I8" s="113">
        <v>31</v>
      </c>
      <c r="J8" s="425">
        <f t="shared" si="2"/>
        <v>1.1923076923076923</v>
      </c>
      <c r="K8" s="134">
        <f t="shared" si="3"/>
        <v>0.91176470588235292</v>
      </c>
      <c r="L8" s="121"/>
      <c r="M8" s="121"/>
      <c r="N8" s="5">
        <f t="shared" si="4"/>
        <v>-3.6910000000000025</v>
      </c>
      <c r="O8" s="6">
        <f t="shared" si="5"/>
        <v>-3</v>
      </c>
      <c r="P8" s="5">
        <f t="shared" si="6"/>
        <v>5.6439999999999984</v>
      </c>
      <c r="Q8" s="6">
        <f t="shared" si="7"/>
        <v>5</v>
      </c>
    </row>
    <row r="9" spans="1:17" ht="14.4" hidden="1" customHeight="1" outlineLevel="1" x14ac:dyDescent="0.3">
      <c r="A9" s="441" t="s">
        <v>171</v>
      </c>
      <c r="B9" s="120">
        <v>0.89100000000000001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1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-0.89100000000000001</v>
      </c>
      <c r="Q9" s="6">
        <f t="shared" si="7"/>
        <v>-1</v>
      </c>
    </row>
    <row r="10" spans="1:17" ht="14.4" hidden="1" customHeight="1" outlineLevel="1" x14ac:dyDescent="0.3">
      <c r="A10" s="441" t="s">
        <v>172</v>
      </c>
      <c r="B10" s="120">
        <v>113.575</v>
      </c>
      <c r="C10" s="113">
        <v>98.244</v>
      </c>
      <c r="D10" s="113">
        <v>111.69499999999999</v>
      </c>
      <c r="E10" s="424">
        <f t="shared" si="0"/>
        <v>0.98344706141316307</v>
      </c>
      <c r="F10" s="129">
        <f t="shared" si="1"/>
        <v>1.1369142135906518</v>
      </c>
      <c r="G10" s="133">
        <v>99</v>
      </c>
      <c r="H10" s="113">
        <v>97</v>
      </c>
      <c r="I10" s="113">
        <v>94</v>
      </c>
      <c r="J10" s="425">
        <f t="shared" si="2"/>
        <v>0.9494949494949495</v>
      </c>
      <c r="K10" s="134">
        <f t="shared" si="3"/>
        <v>0.96907216494845361</v>
      </c>
      <c r="L10" s="121"/>
      <c r="M10" s="121"/>
      <c r="N10" s="5">
        <f t="shared" si="4"/>
        <v>13.450999999999993</v>
      </c>
      <c r="O10" s="6">
        <f t="shared" si="5"/>
        <v>-3</v>
      </c>
      <c r="P10" s="5">
        <f t="shared" si="6"/>
        <v>-1.8800000000000097</v>
      </c>
      <c r="Q10" s="6">
        <f t="shared" si="7"/>
        <v>-5</v>
      </c>
    </row>
    <row r="11" spans="1:17" ht="14.4" hidden="1" customHeight="1" outlineLevel="1" x14ac:dyDescent="0.3">
      <c r="A11" s="441" t="s">
        <v>173</v>
      </c>
      <c r="B11" s="120">
        <v>33.24</v>
      </c>
      <c r="C11" s="113">
        <v>30.945</v>
      </c>
      <c r="D11" s="113">
        <v>17.977</v>
      </c>
      <c r="E11" s="424">
        <f t="shared" si="0"/>
        <v>0.5408243080625752</v>
      </c>
      <c r="F11" s="129">
        <f t="shared" si="1"/>
        <v>0.58093391501050251</v>
      </c>
      <c r="G11" s="133">
        <v>29</v>
      </c>
      <c r="H11" s="113">
        <v>30</v>
      </c>
      <c r="I11" s="113">
        <v>17</v>
      </c>
      <c r="J11" s="425">
        <f t="shared" si="2"/>
        <v>0.58620689655172409</v>
      </c>
      <c r="K11" s="134">
        <f t="shared" si="3"/>
        <v>0.56666666666666665</v>
      </c>
      <c r="L11" s="121"/>
      <c r="M11" s="121"/>
      <c r="N11" s="5">
        <f t="shared" si="4"/>
        <v>-12.968</v>
      </c>
      <c r="O11" s="6">
        <f t="shared" si="5"/>
        <v>-13</v>
      </c>
      <c r="P11" s="5">
        <f t="shared" si="6"/>
        <v>-15.263000000000002</v>
      </c>
      <c r="Q11" s="6">
        <f t="shared" si="7"/>
        <v>-12</v>
      </c>
    </row>
    <row r="12" spans="1:17" ht="14.4" hidden="1" customHeight="1" outlineLevel="1" thickBot="1" x14ac:dyDescent="0.35">
      <c r="A12" s="442" t="s">
        <v>208</v>
      </c>
      <c r="B12" s="238">
        <v>9.3770000000000007</v>
      </c>
      <c r="C12" s="239">
        <v>7.1849999999999996</v>
      </c>
      <c r="D12" s="239">
        <v>22.117000000000001</v>
      </c>
      <c r="E12" s="424">
        <f t="shared" si="0"/>
        <v>2.3586434893889301</v>
      </c>
      <c r="F12" s="129">
        <f t="shared" si="1"/>
        <v>3.0782185107863609</v>
      </c>
      <c r="G12" s="241">
        <v>10</v>
      </c>
      <c r="H12" s="239">
        <v>10</v>
      </c>
      <c r="I12" s="239">
        <v>7</v>
      </c>
      <c r="J12" s="426">
        <f t="shared" si="2"/>
        <v>0.7</v>
      </c>
      <c r="K12" s="242">
        <f t="shared" si="3"/>
        <v>0.7</v>
      </c>
      <c r="L12" s="121"/>
      <c r="M12" s="121"/>
      <c r="N12" s="243">
        <f t="shared" si="4"/>
        <v>14.932000000000002</v>
      </c>
      <c r="O12" s="244">
        <f t="shared" si="5"/>
        <v>-3</v>
      </c>
      <c r="P12" s="243">
        <f t="shared" si="6"/>
        <v>12.74</v>
      </c>
      <c r="Q12" s="244">
        <f t="shared" si="7"/>
        <v>-3</v>
      </c>
    </row>
    <row r="13" spans="1:17" ht="14.4" customHeight="1" collapsed="1" thickBot="1" x14ac:dyDescent="0.35">
      <c r="A13" s="117" t="s">
        <v>3</v>
      </c>
      <c r="B13" s="115">
        <f>SUM(B5:B12)</f>
        <v>730.85599999999999</v>
      </c>
      <c r="C13" s="116">
        <f>SUM(C5:C12)</f>
        <v>777.26900000000001</v>
      </c>
      <c r="D13" s="116">
        <f>SUM(D5:D12)</f>
        <v>653.47399999999993</v>
      </c>
      <c r="E13" s="420">
        <f>IF(OR(D13=0,B13=0),0,D13/B13)</f>
        <v>0.89412141379423571</v>
      </c>
      <c r="F13" s="135">
        <f>IF(OR(D13=0,C13=0),0,D13/C13)</f>
        <v>0.84073081520040027</v>
      </c>
      <c r="G13" s="136">
        <f>SUM(G5:G12)</f>
        <v>657</v>
      </c>
      <c r="H13" s="116">
        <f>SUM(H5:H12)</f>
        <v>692</v>
      </c>
      <c r="I13" s="116">
        <f>SUM(I5:I12)</f>
        <v>611</v>
      </c>
      <c r="J13" s="420">
        <f>IF(OR(I13=0,G13=0),0,I13/G13)</f>
        <v>0.9299847792998478</v>
      </c>
      <c r="K13" s="137">
        <f>IF(OR(I13=0,H13=0),0,I13/H13)</f>
        <v>0.88294797687861271</v>
      </c>
      <c r="L13" s="121"/>
      <c r="M13" s="121"/>
      <c r="N13" s="127">
        <f t="shared" si="4"/>
        <v>-123.79500000000007</v>
      </c>
      <c r="O13" s="138">
        <f t="shared" si="5"/>
        <v>-81</v>
      </c>
      <c r="P13" s="127">
        <f t="shared" si="6"/>
        <v>-77.382000000000062</v>
      </c>
      <c r="Q13" s="138">
        <f t="shared" si="7"/>
        <v>-46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258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2017</v>
      </c>
      <c r="D17" s="141">
        <v>2018</v>
      </c>
      <c r="E17" s="141" t="s">
        <v>257</v>
      </c>
      <c r="F17" s="142" t="s">
        <v>2</v>
      </c>
      <c r="G17" s="140">
        <v>2015</v>
      </c>
      <c r="H17" s="141">
        <v>2017</v>
      </c>
      <c r="I17" s="141">
        <v>2018</v>
      </c>
      <c r="J17" s="141" t="s">
        <v>257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292.84199999999998</v>
      </c>
      <c r="C18" s="114">
        <v>239.346</v>
      </c>
      <c r="D18" s="114">
        <v>233.62899999999999</v>
      </c>
      <c r="E18" s="424">
        <f>IF(OR(D18=0,B18=0),"",D18/B18)</f>
        <v>0.79779881301179478</v>
      </c>
      <c r="F18" s="129">
        <f>IF(OR(D18=0,C18=0),"",D18/C18)</f>
        <v>0.97611407752793022</v>
      </c>
      <c r="G18" s="119">
        <v>220</v>
      </c>
      <c r="H18" s="114">
        <v>205</v>
      </c>
      <c r="I18" s="114">
        <v>197</v>
      </c>
      <c r="J18" s="424">
        <f>IF(OR(I18=0,G18=0),"",I18/G18)</f>
        <v>0.8954545454545455</v>
      </c>
      <c r="K18" s="131">
        <f>IF(OR(I18=0,H18=0),"",I18/H18)</f>
        <v>0.96097560975609753</v>
      </c>
      <c r="L18" s="659">
        <v>0.91871999999999998</v>
      </c>
      <c r="M18" s="660"/>
      <c r="N18" s="145">
        <f t="shared" ref="N18:N26" si="8">D18-C18</f>
        <v>-5.717000000000013</v>
      </c>
      <c r="O18" s="146">
        <f t="shared" ref="O18:O26" si="9">I18-H18</f>
        <v>-8</v>
      </c>
      <c r="P18" s="145">
        <f t="shared" ref="P18:P26" si="10">D18-B18</f>
        <v>-59.212999999999994</v>
      </c>
      <c r="Q18" s="146">
        <f t="shared" ref="Q18:Q26" si="11">I18-G18</f>
        <v>-23</v>
      </c>
    </row>
    <row r="19" spans="1:17" ht="14.4" hidden="1" customHeight="1" outlineLevel="1" x14ac:dyDescent="0.3">
      <c r="A19" s="441" t="s">
        <v>168</v>
      </c>
      <c r="B19" s="120">
        <v>82.45</v>
      </c>
      <c r="C19" s="113">
        <v>116.893</v>
      </c>
      <c r="D19" s="113">
        <v>75.028000000000006</v>
      </c>
      <c r="E19" s="425">
        <f t="shared" ref="E19:E25" si="12">IF(OR(D19=0,B19=0),"",D19/B19)</f>
        <v>0.90998180715585208</v>
      </c>
      <c r="F19" s="132">
        <f t="shared" ref="F19:F25" si="13">IF(OR(D19=0,C19=0),"",D19/C19)</f>
        <v>0.64185195007399931</v>
      </c>
      <c r="G19" s="120">
        <v>76</v>
      </c>
      <c r="H19" s="113">
        <v>113</v>
      </c>
      <c r="I19" s="113">
        <v>78</v>
      </c>
      <c r="J19" s="425">
        <f t="shared" ref="J19:J25" si="14">IF(OR(I19=0,G19=0),"",I19/G19)</f>
        <v>1.0263157894736843</v>
      </c>
      <c r="K19" s="134">
        <f t="shared" ref="K19:K25" si="15">IF(OR(I19=0,H19=0),"",I19/H19)</f>
        <v>0.69026548672566368</v>
      </c>
      <c r="L19" s="659">
        <v>0.99456</v>
      </c>
      <c r="M19" s="660"/>
      <c r="N19" s="147">
        <f t="shared" si="8"/>
        <v>-41.864999999999995</v>
      </c>
      <c r="O19" s="148">
        <f t="shared" si="9"/>
        <v>-35</v>
      </c>
      <c r="P19" s="147">
        <f t="shared" si="10"/>
        <v>-7.421999999999997</v>
      </c>
      <c r="Q19" s="148">
        <f t="shared" si="11"/>
        <v>2</v>
      </c>
    </row>
    <row r="20" spans="1:17" ht="14.4" hidden="1" customHeight="1" outlineLevel="1" x14ac:dyDescent="0.3">
      <c r="A20" s="441" t="s">
        <v>169</v>
      </c>
      <c r="B20" s="120">
        <v>174.39599999999999</v>
      </c>
      <c r="C20" s="113">
        <v>251.23599999999999</v>
      </c>
      <c r="D20" s="113">
        <v>156.489</v>
      </c>
      <c r="E20" s="425">
        <f t="shared" si="12"/>
        <v>0.89731989265808854</v>
      </c>
      <c r="F20" s="132">
        <f t="shared" si="13"/>
        <v>0.62287649859096628</v>
      </c>
      <c r="G20" s="120">
        <v>196</v>
      </c>
      <c r="H20" s="113">
        <v>203</v>
      </c>
      <c r="I20" s="113">
        <v>186</v>
      </c>
      <c r="J20" s="425">
        <f t="shared" si="14"/>
        <v>0.94897959183673475</v>
      </c>
      <c r="K20" s="134">
        <f t="shared" si="15"/>
        <v>0.91625615763546797</v>
      </c>
      <c r="L20" s="659">
        <v>0.96671999999999991</v>
      </c>
      <c r="M20" s="660"/>
      <c r="N20" s="147">
        <f t="shared" si="8"/>
        <v>-94.746999999999986</v>
      </c>
      <c r="O20" s="148">
        <f t="shared" si="9"/>
        <v>-17</v>
      </c>
      <c r="P20" s="147">
        <f t="shared" si="10"/>
        <v>-17.906999999999982</v>
      </c>
      <c r="Q20" s="148">
        <f t="shared" si="11"/>
        <v>-10</v>
      </c>
    </row>
    <row r="21" spans="1:17" ht="14.4" hidden="1" customHeight="1" outlineLevel="1" x14ac:dyDescent="0.3">
      <c r="A21" s="441" t="s">
        <v>170</v>
      </c>
      <c r="B21" s="120">
        <v>24.085000000000001</v>
      </c>
      <c r="C21" s="113">
        <v>33.42</v>
      </c>
      <c r="D21" s="113">
        <v>29.728999999999999</v>
      </c>
      <c r="E21" s="425">
        <f t="shared" si="12"/>
        <v>1.2343367241021381</v>
      </c>
      <c r="F21" s="132">
        <f t="shared" si="13"/>
        <v>0.88955715140634339</v>
      </c>
      <c r="G21" s="120">
        <v>26</v>
      </c>
      <c r="H21" s="113">
        <v>34</v>
      </c>
      <c r="I21" s="113">
        <v>31</v>
      </c>
      <c r="J21" s="425">
        <f t="shared" si="14"/>
        <v>1.1923076923076923</v>
      </c>
      <c r="K21" s="134">
        <f t="shared" si="15"/>
        <v>0.91176470588235292</v>
      </c>
      <c r="L21" s="659">
        <v>1.11744</v>
      </c>
      <c r="M21" s="660"/>
      <c r="N21" s="147">
        <f t="shared" si="8"/>
        <v>-3.6910000000000025</v>
      </c>
      <c r="O21" s="148">
        <f t="shared" si="9"/>
        <v>-3</v>
      </c>
      <c r="P21" s="147">
        <f t="shared" si="10"/>
        <v>5.6439999999999984</v>
      </c>
      <c r="Q21" s="148">
        <f t="shared" si="11"/>
        <v>5</v>
      </c>
    </row>
    <row r="22" spans="1:17" ht="14.4" hidden="1" customHeight="1" outlineLevel="1" x14ac:dyDescent="0.3">
      <c r="A22" s="441" t="s">
        <v>171</v>
      </c>
      <c r="B22" s="120">
        <v>0.89100000000000001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1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-0.89100000000000001</v>
      </c>
      <c r="Q22" s="148">
        <f t="shared" si="11"/>
        <v>-1</v>
      </c>
    </row>
    <row r="23" spans="1:17" ht="14.4" hidden="1" customHeight="1" outlineLevel="1" x14ac:dyDescent="0.3">
      <c r="A23" s="441" t="s">
        <v>172</v>
      </c>
      <c r="B23" s="120">
        <v>113.575</v>
      </c>
      <c r="C23" s="113">
        <v>98.244</v>
      </c>
      <c r="D23" s="113">
        <v>111.69499999999999</v>
      </c>
      <c r="E23" s="425">
        <f t="shared" si="12"/>
        <v>0.98344706141316307</v>
      </c>
      <c r="F23" s="132">
        <f t="shared" si="13"/>
        <v>1.1369142135906518</v>
      </c>
      <c r="G23" s="120">
        <v>99</v>
      </c>
      <c r="H23" s="113">
        <v>97</v>
      </c>
      <c r="I23" s="113">
        <v>94</v>
      </c>
      <c r="J23" s="425">
        <f t="shared" si="14"/>
        <v>0.9494949494949495</v>
      </c>
      <c r="K23" s="134">
        <f t="shared" si="15"/>
        <v>0.96907216494845361</v>
      </c>
      <c r="L23" s="659">
        <v>0.98495999999999995</v>
      </c>
      <c r="M23" s="660"/>
      <c r="N23" s="147">
        <f t="shared" si="8"/>
        <v>13.450999999999993</v>
      </c>
      <c r="O23" s="148">
        <f t="shared" si="9"/>
        <v>-3</v>
      </c>
      <c r="P23" s="147">
        <f t="shared" si="10"/>
        <v>-1.8800000000000097</v>
      </c>
      <c r="Q23" s="148">
        <f t="shared" si="11"/>
        <v>-5</v>
      </c>
    </row>
    <row r="24" spans="1:17" ht="14.4" hidden="1" customHeight="1" outlineLevel="1" x14ac:dyDescent="0.3">
      <c r="A24" s="441" t="s">
        <v>173</v>
      </c>
      <c r="B24" s="120">
        <v>33.24</v>
      </c>
      <c r="C24" s="113">
        <v>30.945</v>
      </c>
      <c r="D24" s="113">
        <v>17.977</v>
      </c>
      <c r="E24" s="425">
        <f t="shared" si="12"/>
        <v>0.5408243080625752</v>
      </c>
      <c r="F24" s="132">
        <f t="shared" si="13"/>
        <v>0.58093391501050251</v>
      </c>
      <c r="G24" s="120">
        <v>29</v>
      </c>
      <c r="H24" s="113">
        <v>30</v>
      </c>
      <c r="I24" s="113">
        <v>17</v>
      </c>
      <c r="J24" s="425">
        <f t="shared" si="14"/>
        <v>0.58620689655172409</v>
      </c>
      <c r="K24" s="134">
        <f t="shared" si="15"/>
        <v>0.56666666666666665</v>
      </c>
      <c r="L24" s="659">
        <v>1.0147199999999998</v>
      </c>
      <c r="M24" s="660"/>
      <c r="N24" s="147">
        <f t="shared" si="8"/>
        <v>-12.968</v>
      </c>
      <c r="O24" s="148">
        <f t="shared" si="9"/>
        <v>-13</v>
      </c>
      <c r="P24" s="147">
        <f t="shared" si="10"/>
        <v>-15.263000000000002</v>
      </c>
      <c r="Q24" s="148">
        <f t="shared" si="11"/>
        <v>-12</v>
      </c>
    </row>
    <row r="25" spans="1:17" ht="14.4" hidden="1" customHeight="1" outlineLevel="1" thickBot="1" x14ac:dyDescent="0.35">
      <c r="A25" s="442" t="s">
        <v>208</v>
      </c>
      <c r="B25" s="238">
        <v>9.3770000000000007</v>
      </c>
      <c r="C25" s="239">
        <v>7.1849999999999996</v>
      </c>
      <c r="D25" s="239">
        <v>22.117000000000001</v>
      </c>
      <c r="E25" s="426">
        <f t="shared" si="12"/>
        <v>2.3586434893889301</v>
      </c>
      <c r="F25" s="240">
        <f t="shared" si="13"/>
        <v>3.0782185107863609</v>
      </c>
      <c r="G25" s="238">
        <v>10</v>
      </c>
      <c r="H25" s="239">
        <v>10</v>
      </c>
      <c r="I25" s="239">
        <v>7</v>
      </c>
      <c r="J25" s="426">
        <f t="shared" si="14"/>
        <v>0.7</v>
      </c>
      <c r="K25" s="242">
        <f t="shared" si="15"/>
        <v>0.7</v>
      </c>
      <c r="L25" s="356"/>
      <c r="M25" s="357"/>
      <c r="N25" s="245">
        <f t="shared" si="8"/>
        <v>14.932000000000002</v>
      </c>
      <c r="O25" s="246">
        <f t="shared" si="9"/>
        <v>-3</v>
      </c>
      <c r="P25" s="245">
        <f t="shared" si="10"/>
        <v>12.74</v>
      </c>
      <c r="Q25" s="246">
        <f t="shared" si="11"/>
        <v>-3</v>
      </c>
    </row>
    <row r="26" spans="1:17" ht="14.4" customHeight="1" collapsed="1" thickBot="1" x14ac:dyDescent="0.35">
      <c r="A26" s="445" t="s">
        <v>3</v>
      </c>
      <c r="B26" s="149">
        <f>SUM(B18:B25)</f>
        <v>730.85599999999999</v>
      </c>
      <c r="C26" s="150">
        <f>SUM(C18:C25)</f>
        <v>777.26900000000001</v>
      </c>
      <c r="D26" s="150">
        <f>SUM(D18:D25)</f>
        <v>646.66399999999987</v>
      </c>
      <c r="E26" s="421">
        <f>IF(OR(D26=0,B26=0),0,D26/B26)</f>
        <v>0.88480357279682986</v>
      </c>
      <c r="F26" s="151">
        <f>IF(OR(D26=0,C26=0),0,D26/C26)</f>
        <v>0.83196936967767898</v>
      </c>
      <c r="G26" s="149">
        <f>SUM(G18:G25)</f>
        <v>657</v>
      </c>
      <c r="H26" s="150">
        <f>SUM(H18:H25)</f>
        <v>692</v>
      </c>
      <c r="I26" s="150">
        <f>SUM(I18:I25)</f>
        <v>610</v>
      </c>
      <c r="J26" s="421">
        <f>IF(OR(I26=0,G26=0),0,I26/G26)</f>
        <v>0.92846270928462704</v>
      </c>
      <c r="K26" s="152">
        <f>IF(OR(I26=0,H26=0),0,I26/H26)</f>
        <v>0.88150289017341044</v>
      </c>
      <c r="L26" s="121"/>
      <c r="M26" s="121"/>
      <c r="N26" s="143">
        <f t="shared" si="8"/>
        <v>-130.60500000000013</v>
      </c>
      <c r="O26" s="153">
        <f t="shared" si="9"/>
        <v>-82</v>
      </c>
      <c r="P26" s="143">
        <f t="shared" si="10"/>
        <v>-84.192000000000121</v>
      </c>
      <c r="Q26" s="153">
        <f t="shared" si="11"/>
        <v>-47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259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2017</v>
      </c>
      <c r="D30" s="158">
        <v>2018</v>
      </c>
      <c r="E30" s="158" t="s">
        <v>257</v>
      </c>
      <c r="F30" s="159" t="s">
        <v>2</v>
      </c>
      <c r="G30" s="158">
        <v>2015</v>
      </c>
      <c r="H30" s="158">
        <v>2017</v>
      </c>
      <c r="I30" s="158">
        <v>2018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6.81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1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6.81</v>
      </c>
      <c r="O31" s="146">
        <f t="shared" ref="O31:O39" si="17">I31-H31</f>
        <v>1</v>
      </c>
      <c r="P31" s="145">
        <f t="shared" ref="P31:P39" si="18">D31-B31</f>
        <v>6.81</v>
      </c>
      <c r="Q31" s="146">
        <f t="shared" ref="Q31:Q39" si="19">I31-G31</f>
        <v>1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6.81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1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6.81</v>
      </c>
      <c r="O39" s="166">
        <f t="shared" si="17"/>
        <v>1</v>
      </c>
      <c r="P39" s="160">
        <f t="shared" si="18"/>
        <v>6.81</v>
      </c>
      <c r="Q39" s="166">
        <f t="shared" si="19"/>
        <v>1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260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2017</v>
      </c>
      <c r="D43" s="408">
        <v>2018</v>
      </c>
      <c r="E43" s="408" t="s">
        <v>257</v>
      </c>
      <c r="F43" s="409" t="s">
        <v>2</v>
      </c>
      <c r="G43" s="408">
        <v>2015</v>
      </c>
      <c r="H43" s="408">
        <v>2017</v>
      </c>
      <c r="I43" s="408">
        <v>2018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323</v>
      </c>
    </row>
    <row r="56" spans="1:17" ht="14.4" customHeight="1" x14ac:dyDescent="0.25">
      <c r="A56" s="386" t="s">
        <v>324</v>
      </c>
    </row>
    <row r="57" spans="1:17" ht="14.4" customHeight="1" x14ac:dyDescent="0.25">
      <c r="A57" s="385" t="s">
        <v>325</v>
      </c>
    </row>
    <row r="58" spans="1:17" ht="14.4" customHeight="1" x14ac:dyDescent="0.25">
      <c r="A58" s="386" t="s">
        <v>326</v>
      </c>
    </row>
    <row r="59" spans="1:17" ht="14.4" customHeight="1" x14ac:dyDescent="0.25">
      <c r="A59" s="386" t="s">
        <v>263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856</v>
      </c>
      <c r="C33" s="199">
        <v>644</v>
      </c>
      <c r="D33" s="84">
        <f>IF(C33="","",C33-B33)</f>
        <v>-212</v>
      </c>
      <c r="E33" s="85">
        <f>IF(C33="","",C33/B33)</f>
        <v>0.75233644859813087</v>
      </c>
      <c r="F33" s="86">
        <v>77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1558</v>
      </c>
      <c r="C34" s="200">
        <v>1176</v>
      </c>
      <c r="D34" s="87">
        <f t="shared" ref="D34:D45" si="0">IF(C34="","",C34-B34)</f>
        <v>-382</v>
      </c>
      <c r="E34" s="88">
        <f t="shared" ref="E34:E45" si="1">IF(C34="","",C34/B34)</f>
        <v>0.754813863928113</v>
      </c>
      <c r="F34" s="89">
        <v>116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2345</v>
      </c>
      <c r="C35" s="200">
        <v>1797</v>
      </c>
      <c r="D35" s="87">
        <f t="shared" si="0"/>
        <v>-548</v>
      </c>
      <c r="E35" s="88">
        <f t="shared" si="1"/>
        <v>0.7663113006396588</v>
      </c>
      <c r="F35" s="89">
        <v>196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3276</v>
      </c>
      <c r="C36" s="200">
        <v>2528</v>
      </c>
      <c r="D36" s="87">
        <f t="shared" si="0"/>
        <v>-748</v>
      </c>
      <c r="E36" s="88">
        <f t="shared" si="1"/>
        <v>0.77167277167277171</v>
      </c>
      <c r="F36" s="89">
        <v>310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120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5613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2017</v>
      </c>
      <c r="F3" s="688"/>
      <c r="G3" s="689"/>
      <c r="H3" s="687">
        <v>2018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9" t="s">
        <v>5396</v>
      </c>
      <c r="B5" s="950"/>
      <c r="C5" s="951"/>
      <c r="D5" s="952"/>
      <c r="E5" s="953">
        <v>2</v>
      </c>
      <c r="F5" s="954">
        <v>44.2</v>
      </c>
      <c r="G5" s="955">
        <v>35.5</v>
      </c>
      <c r="H5" s="956"/>
      <c r="I5" s="957"/>
      <c r="J5" s="958"/>
      <c r="K5" s="959">
        <v>20.34</v>
      </c>
      <c r="L5" s="956">
        <v>11</v>
      </c>
      <c r="M5" s="956">
        <v>87</v>
      </c>
      <c r="N5" s="960">
        <v>29</v>
      </c>
      <c r="O5" s="956" t="s">
        <v>5397</v>
      </c>
      <c r="P5" s="961" t="s">
        <v>5398</v>
      </c>
      <c r="Q5" s="962">
        <f>H5-B5</f>
        <v>0</v>
      </c>
      <c r="R5" s="977">
        <f>I5-C5</f>
        <v>0</v>
      </c>
      <c r="S5" s="962">
        <f>H5-E5</f>
        <v>-2</v>
      </c>
      <c r="T5" s="977">
        <f>I5-F5</f>
        <v>-44.2</v>
      </c>
      <c r="U5" s="987" t="s">
        <v>579</v>
      </c>
      <c r="V5" s="950" t="s">
        <v>579</v>
      </c>
      <c r="W5" s="950" t="s">
        <v>579</v>
      </c>
      <c r="X5" s="988" t="s">
        <v>579</v>
      </c>
      <c r="Y5" s="989"/>
    </row>
    <row r="6" spans="1:25" ht="14.4" customHeight="1" x14ac:dyDescent="0.3">
      <c r="A6" s="947" t="s">
        <v>5399</v>
      </c>
      <c r="B6" s="920">
        <v>3</v>
      </c>
      <c r="C6" s="921">
        <v>1.35</v>
      </c>
      <c r="D6" s="922">
        <v>2.7</v>
      </c>
      <c r="E6" s="932"/>
      <c r="F6" s="915"/>
      <c r="G6" s="916"/>
      <c r="H6" s="914">
        <v>1</v>
      </c>
      <c r="I6" s="915">
        <v>0.45</v>
      </c>
      <c r="J6" s="916">
        <v>3</v>
      </c>
      <c r="K6" s="917">
        <v>0.45</v>
      </c>
      <c r="L6" s="914">
        <v>1</v>
      </c>
      <c r="M6" s="914">
        <v>9</v>
      </c>
      <c r="N6" s="918">
        <v>3</v>
      </c>
      <c r="O6" s="914" t="s">
        <v>5397</v>
      </c>
      <c r="P6" s="931" t="s">
        <v>5400</v>
      </c>
      <c r="Q6" s="919">
        <f t="shared" ref="Q6:R69" si="0">H6-B6</f>
        <v>-2</v>
      </c>
      <c r="R6" s="978">
        <f t="shared" si="0"/>
        <v>-0.90000000000000013</v>
      </c>
      <c r="S6" s="919">
        <f t="shared" ref="S6:S69" si="1">H6-E6</f>
        <v>1</v>
      </c>
      <c r="T6" s="978">
        <f t="shared" ref="T6:T69" si="2">I6-F6</f>
        <v>0.45</v>
      </c>
      <c r="U6" s="985">
        <v>3</v>
      </c>
      <c r="V6" s="928">
        <v>3</v>
      </c>
      <c r="W6" s="928">
        <v>0</v>
      </c>
      <c r="X6" s="983">
        <v>1</v>
      </c>
      <c r="Y6" s="981"/>
    </row>
    <row r="7" spans="1:25" ht="14.4" customHeight="1" x14ac:dyDescent="0.3">
      <c r="A7" s="948" t="s">
        <v>5401</v>
      </c>
      <c r="B7" s="934">
        <v>1</v>
      </c>
      <c r="C7" s="935">
        <v>0.61</v>
      </c>
      <c r="D7" s="923">
        <v>2</v>
      </c>
      <c r="E7" s="936"/>
      <c r="F7" s="937"/>
      <c r="G7" s="924"/>
      <c r="H7" s="938"/>
      <c r="I7" s="937"/>
      <c r="J7" s="924"/>
      <c r="K7" s="939">
        <v>0.61</v>
      </c>
      <c r="L7" s="938">
        <v>1</v>
      </c>
      <c r="M7" s="938">
        <v>12</v>
      </c>
      <c r="N7" s="940">
        <v>4</v>
      </c>
      <c r="O7" s="938" t="s">
        <v>5397</v>
      </c>
      <c r="P7" s="941" t="s">
        <v>5402</v>
      </c>
      <c r="Q7" s="942">
        <f t="shared" si="0"/>
        <v>-1</v>
      </c>
      <c r="R7" s="979">
        <f t="shared" si="0"/>
        <v>-0.61</v>
      </c>
      <c r="S7" s="942">
        <f t="shared" si="1"/>
        <v>0</v>
      </c>
      <c r="T7" s="979">
        <f t="shared" si="2"/>
        <v>0</v>
      </c>
      <c r="U7" s="986" t="s">
        <v>579</v>
      </c>
      <c r="V7" s="943" t="s">
        <v>579</v>
      </c>
      <c r="W7" s="943" t="s">
        <v>579</v>
      </c>
      <c r="X7" s="984" t="s">
        <v>579</v>
      </c>
      <c r="Y7" s="982"/>
    </row>
    <row r="8" spans="1:25" ht="14.4" customHeight="1" x14ac:dyDescent="0.3">
      <c r="A8" s="947" t="s">
        <v>5403</v>
      </c>
      <c r="B8" s="928"/>
      <c r="C8" s="929"/>
      <c r="D8" s="930"/>
      <c r="E8" s="932">
        <v>1</v>
      </c>
      <c r="F8" s="915">
        <v>1.24</v>
      </c>
      <c r="G8" s="916">
        <v>3</v>
      </c>
      <c r="H8" s="911">
        <v>2</v>
      </c>
      <c r="I8" s="912">
        <v>1.88</v>
      </c>
      <c r="J8" s="913">
        <v>2</v>
      </c>
      <c r="K8" s="917">
        <v>1.24</v>
      </c>
      <c r="L8" s="914">
        <v>2</v>
      </c>
      <c r="M8" s="914">
        <v>18</v>
      </c>
      <c r="N8" s="918">
        <v>6</v>
      </c>
      <c r="O8" s="914" t="s">
        <v>5397</v>
      </c>
      <c r="P8" s="931" t="s">
        <v>5404</v>
      </c>
      <c r="Q8" s="919">
        <f t="shared" si="0"/>
        <v>2</v>
      </c>
      <c r="R8" s="978">
        <f t="shared" si="0"/>
        <v>1.88</v>
      </c>
      <c r="S8" s="919">
        <f t="shared" si="1"/>
        <v>1</v>
      </c>
      <c r="T8" s="978">
        <f t="shared" si="2"/>
        <v>0.6399999999999999</v>
      </c>
      <c r="U8" s="985">
        <v>12</v>
      </c>
      <c r="V8" s="928">
        <v>4</v>
      </c>
      <c r="W8" s="928">
        <v>-8</v>
      </c>
      <c r="X8" s="983">
        <v>0.33333333333333331</v>
      </c>
      <c r="Y8" s="981"/>
    </row>
    <row r="9" spans="1:25" ht="14.4" customHeight="1" x14ac:dyDescent="0.3">
      <c r="A9" s="947" t="s">
        <v>5405</v>
      </c>
      <c r="B9" s="928">
        <v>1</v>
      </c>
      <c r="C9" s="929">
        <v>0.41</v>
      </c>
      <c r="D9" s="930">
        <v>9</v>
      </c>
      <c r="E9" s="932"/>
      <c r="F9" s="915"/>
      <c r="G9" s="916"/>
      <c r="H9" s="911">
        <v>1</v>
      </c>
      <c r="I9" s="912">
        <v>0.41</v>
      </c>
      <c r="J9" s="913">
        <v>3</v>
      </c>
      <c r="K9" s="917">
        <v>0.41</v>
      </c>
      <c r="L9" s="914">
        <v>1</v>
      </c>
      <c r="M9" s="914">
        <v>12</v>
      </c>
      <c r="N9" s="918">
        <v>4</v>
      </c>
      <c r="O9" s="914" t="s">
        <v>5397</v>
      </c>
      <c r="P9" s="931" t="s">
        <v>5406</v>
      </c>
      <c r="Q9" s="919">
        <f t="shared" si="0"/>
        <v>0</v>
      </c>
      <c r="R9" s="978">
        <f t="shared" si="0"/>
        <v>0</v>
      </c>
      <c r="S9" s="919">
        <f t="shared" si="1"/>
        <v>1</v>
      </c>
      <c r="T9" s="978">
        <f t="shared" si="2"/>
        <v>0.41</v>
      </c>
      <c r="U9" s="985">
        <v>4</v>
      </c>
      <c r="V9" s="928">
        <v>3</v>
      </c>
      <c r="W9" s="928">
        <v>-1</v>
      </c>
      <c r="X9" s="983">
        <v>0.75</v>
      </c>
      <c r="Y9" s="981"/>
    </row>
    <row r="10" spans="1:25" ht="14.4" customHeight="1" x14ac:dyDescent="0.3">
      <c r="A10" s="947" t="s">
        <v>5407</v>
      </c>
      <c r="B10" s="928">
        <v>1</v>
      </c>
      <c r="C10" s="929">
        <v>0.67</v>
      </c>
      <c r="D10" s="930">
        <v>3</v>
      </c>
      <c r="E10" s="911">
        <v>2</v>
      </c>
      <c r="F10" s="912">
        <v>1.35</v>
      </c>
      <c r="G10" s="913">
        <v>2.5</v>
      </c>
      <c r="H10" s="914"/>
      <c r="I10" s="915"/>
      <c r="J10" s="916"/>
      <c r="K10" s="917">
        <v>0.67</v>
      </c>
      <c r="L10" s="914">
        <v>2</v>
      </c>
      <c r="M10" s="914">
        <v>18</v>
      </c>
      <c r="N10" s="918">
        <v>6</v>
      </c>
      <c r="O10" s="914" t="s">
        <v>5397</v>
      </c>
      <c r="P10" s="931" t="s">
        <v>5408</v>
      </c>
      <c r="Q10" s="919">
        <f t="shared" si="0"/>
        <v>-1</v>
      </c>
      <c r="R10" s="978">
        <f t="shared" si="0"/>
        <v>-0.67</v>
      </c>
      <c r="S10" s="919">
        <f t="shared" si="1"/>
        <v>-2</v>
      </c>
      <c r="T10" s="978">
        <f t="shared" si="2"/>
        <v>-1.35</v>
      </c>
      <c r="U10" s="985" t="s">
        <v>579</v>
      </c>
      <c r="V10" s="928" t="s">
        <v>579</v>
      </c>
      <c r="W10" s="928" t="s">
        <v>579</v>
      </c>
      <c r="X10" s="983" t="s">
        <v>579</v>
      </c>
      <c r="Y10" s="981"/>
    </row>
    <row r="11" spans="1:25" ht="14.4" customHeight="1" x14ac:dyDescent="0.3">
      <c r="A11" s="948" t="s">
        <v>5409</v>
      </c>
      <c r="B11" s="943">
        <v>2</v>
      </c>
      <c r="C11" s="944">
        <v>2.23</v>
      </c>
      <c r="D11" s="933">
        <v>4</v>
      </c>
      <c r="E11" s="945"/>
      <c r="F11" s="946"/>
      <c r="G11" s="925"/>
      <c r="H11" s="938">
        <v>1</v>
      </c>
      <c r="I11" s="937">
        <v>0.75</v>
      </c>
      <c r="J11" s="924">
        <v>2</v>
      </c>
      <c r="K11" s="939">
        <v>1.1200000000000001</v>
      </c>
      <c r="L11" s="938">
        <v>3</v>
      </c>
      <c r="M11" s="938">
        <v>27</v>
      </c>
      <c r="N11" s="940">
        <v>9</v>
      </c>
      <c r="O11" s="938" t="s">
        <v>5397</v>
      </c>
      <c r="P11" s="941" t="s">
        <v>5410</v>
      </c>
      <c r="Q11" s="942">
        <f t="shared" si="0"/>
        <v>-1</v>
      </c>
      <c r="R11" s="979">
        <f t="shared" si="0"/>
        <v>-1.48</v>
      </c>
      <c r="S11" s="942">
        <f t="shared" si="1"/>
        <v>1</v>
      </c>
      <c r="T11" s="979">
        <f t="shared" si="2"/>
        <v>0.75</v>
      </c>
      <c r="U11" s="986">
        <v>9</v>
      </c>
      <c r="V11" s="943">
        <v>2</v>
      </c>
      <c r="W11" s="943">
        <v>-7</v>
      </c>
      <c r="X11" s="984">
        <v>0.22222222222222221</v>
      </c>
      <c r="Y11" s="982"/>
    </row>
    <row r="12" spans="1:25" ht="14.4" customHeight="1" x14ac:dyDescent="0.3">
      <c r="A12" s="948" t="s">
        <v>5411</v>
      </c>
      <c r="B12" s="943"/>
      <c r="C12" s="944"/>
      <c r="D12" s="933"/>
      <c r="E12" s="945">
        <v>1</v>
      </c>
      <c r="F12" s="946">
        <v>2.38</v>
      </c>
      <c r="G12" s="925">
        <v>4</v>
      </c>
      <c r="H12" s="938"/>
      <c r="I12" s="937"/>
      <c r="J12" s="924"/>
      <c r="K12" s="939">
        <v>2.38</v>
      </c>
      <c r="L12" s="938">
        <v>3</v>
      </c>
      <c r="M12" s="938">
        <v>30</v>
      </c>
      <c r="N12" s="940">
        <v>10</v>
      </c>
      <c r="O12" s="938" t="s">
        <v>5397</v>
      </c>
      <c r="P12" s="941" t="s">
        <v>5412</v>
      </c>
      <c r="Q12" s="942">
        <f t="shared" si="0"/>
        <v>0</v>
      </c>
      <c r="R12" s="979">
        <f t="shared" si="0"/>
        <v>0</v>
      </c>
      <c r="S12" s="942">
        <f t="shared" si="1"/>
        <v>-1</v>
      </c>
      <c r="T12" s="979">
        <f t="shared" si="2"/>
        <v>-2.38</v>
      </c>
      <c r="U12" s="986" t="s">
        <v>579</v>
      </c>
      <c r="V12" s="943" t="s">
        <v>579</v>
      </c>
      <c r="W12" s="943" t="s">
        <v>579</v>
      </c>
      <c r="X12" s="984" t="s">
        <v>579</v>
      </c>
      <c r="Y12" s="982"/>
    </row>
    <row r="13" spans="1:25" ht="14.4" customHeight="1" x14ac:dyDescent="0.3">
      <c r="A13" s="947" t="s">
        <v>5413</v>
      </c>
      <c r="B13" s="920">
        <v>37</v>
      </c>
      <c r="C13" s="921">
        <v>8.33</v>
      </c>
      <c r="D13" s="922">
        <v>2.7</v>
      </c>
      <c r="E13" s="932">
        <v>38</v>
      </c>
      <c r="F13" s="915">
        <v>8.58</v>
      </c>
      <c r="G13" s="916">
        <v>2.6</v>
      </c>
      <c r="H13" s="914">
        <v>23</v>
      </c>
      <c r="I13" s="915">
        <v>5.2</v>
      </c>
      <c r="J13" s="916">
        <v>2.4</v>
      </c>
      <c r="K13" s="917">
        <v>0.22</v>
      </c>
      <c r="L13" s="914">
        <v>1</v>
      </c>
      <c r="M13" s="914">
        <v>9</v>
      </c>
      <c r="N13" s="918">
        <v>3</v>
      </c>
      <c r="O13" s="914" t="s">
        <v>5397</v>
      </c>
      <c r="P13" s="931" t="s">
        <v>5414</v>
      </c>
      <c r="Q13" s="919">
        <f t="shared" si="0"/>
        <v>-14</v>
      </c>
      <c r="R13" s="978">
        <f t="shared" si="0"/>
        <v>-3.13</v>
      </c>
      <c r="S13" s="919">
        <f t="shared" si="1"/>
        <v>-15</v>
      </c>
      <c r="T13" s="978">
        <f t="shared" si="2"/>
        <v>-3.38</v>
      </c>
      <c r="U13" s="985">
        <v>69</v>
      </c>
      <c r="V13" s="928">
        <v>55.199999999999996</v>
      </c>
      <c r="W13" s="928">
        <v>-13.800000000000004</v>
      </c>
      <c r="X13" s="983">
        <v>0.79999999999999993</v>
      </c>
      <c r="Y13" s="981"/>
    </row>
    <row r="14" spans="1:25" ht="14.4" customHeight="1" x14ac:dyDescent="0.3">
      <c r="A14" s="948" t="s">
        <v>5415</v>
      </c>
      <c r="B14" s="934">
        <v>6</v>
      </c>
      <c r="C14" s="935">
        <v>1.54</v>
      </c>
      <c r="D14" s="923">
        <v>2.8</v>
      </c>
      <c r="E14" s="936">
        <v>3</v>
      </c>
      <c r="F14" s="937">
        <v>0.76</v>
      </c>
      <c r="G14" s="924">
        <v>2.2999999999999998</v>
      </c>
      <c r="H14" s="938">
        <v>5</v>
      </c>
      <c r="I14" s="937">
        <v>1.38</v>
      </c>
      <c r="J14" s="926">
        <v>3.8</v>
      </c>
      <c r="K14" s="939">
        <v>0.25</v>
      </c>
      <c r="L14" s="938">
        <v>1</v>
      </c>
      <c r="M14" s="938">
        <v>9</v>
      </c>
      <c r="N14" s="940">
        <v>3</v>
      </c>
      <c r="O14" s="938" t="s">
        <v>5397</v>
      </c>
      <c r="P14" s="941" t="s">
        <v>5416</v>
      </c>
      <c r="Q14" s="942">
        <f t="shared" si="0"/>
        <v>-1</v>
      </c>
      <c r="R14" s="979">
        <f t="shared" si="0"/>
        <v>-0.16000000000000014</v>
      </c>
      <c r="S14" s="942">
        <f t="shared" si="1"/>
        <v>2</v>
      </c>
      <c r="T14" s="979">
        <f t="shared" si="2"/>
        <v>0.61999999999999988</v>
      </c>
      <c r="U14" s="986">
        <v>15</v>
      </c>
      <c r="V14" s="943">
        <v>19</v>
      </c>
      <c r="W14" s="943">
        <v>4</v>
      </c>
      <c r="X14" s="984">
        <v>1.2666666666666666</v>
      </c>
      <c r="Y14" s="982">
        <v>5</v>
      </c>
    </row>
    <row r="15" spans="1:25" ht="14.4" customHeight="1" x14ac:dyDescent="0.3">
      <c r="A15" s="948" t="s">
        <v>5417</v>
      </c>
      <c r="B15" s="934">
        <v>1</v>
      </c>
      <c r="C15" s="935">
        <v>0.48</v>
      </c>
      <c r="D15" s="923">
        <v>6</v>
      </c>
      <c r="E15" s="936"/>
      <c r="F15" s="937"/>
      <c r="G15" s="924"/>
      <c r="H15" s="938"/>
      <c r="I15" s="937"/>
      <c r="J15" s="924"/>
      <c r="K15" s="939">
        <v>0.48</v>
      </c>
      <c r="L15" s="938">
        <v>2</v>
      </c>
      <c r="M15" s="938">
        <v>15</v>
      </c>
      <c r="N15" s="940">
        <v>5</v>
      </c>
      <c r="O15" s="938" t="s">
        <v>5397</v>
      </c>
      <c r="P15" s="941" t="s">
        <v>5418</v>
      </c>
      <c r="Q15" s="942">
        <f t="shared" si="0"/>
        <v>-1</v>
      </c>
      <c r="R15" s="979">
        <f t="shared" si="0"/>
        <v>-0.48</v>
      </c>
      <c r="S15" s="942">
        <f t="shared" si="1"/>
        <v>0</v>
      </c>
      <c r="T15" s="979">
        <f t="shared" si="2"/>
        <v>0</v>
      </c>
      <c r="U15" s="986" t="s">
        <v>579</v>
      </c>
      <c r="V15" s="943" t="s">
        <v>579</v>
      </c>
      <c r="W15" s="943" t="s">
        <v>579</v>
      </c>
      <c r="X15" s="984" t="s">
        <v>579</v>
      </c>
      <c r="Y15" s="982"/>
    </row>
    <row r="16" spans="1:25" ht="14.4" customHeight="1" x14ac:dyDescent="0.3">
      <c r="A16" s="947" t="s">
        <v>5419</v>
      </c>
      <c r="B16" s="928"/>
      <c r="C16" s="929"/>
      <c r="D16" s="930"/>
      <c r="E16" s="911">
        <v>1</v>
      </c>
      <c r="F16" s="912">
        <v>0.46</v>
      </c>
      <c r="G16" s="913">
        <v>3</v>
      </c>
      <c r="H16" s="914"/>
      <c r="I16" s="915"/>
      <c r="J16" s="916"/>
      <c r="K16" s="917">
        <v>0.46</v>
      </c>
      <c r="L16" s="914">
        <v>1</v>
      </c>
      <c r="M16" s="914">
        <v>9</v>
      </c>
      <c r="N16" s="918">
        <v>3</v>
      </c>
      <c r="O16" s="914" t="s">
        <v>5397</v>
      </c>
      <c r="P16" s="931" t="s">
        <v>5420</v>
      </c>
      <c r="Q16" s="919">
        <f t="shared" si="0"/>
        <v>0</v>
      </c>
      <c r="R16" s="978">
        <f t="shared" si="0"/>
        <v>0</v>
      </c>
      <c r="S16" s="919">
        <f t="shared" si="1"/>
        <v>-1</v>
      </c>
      <c r="T16" s="978">
        <f t="shared" si="2"/>
        <v>-0.46</v>
      </c>
      <c r="U16" s="985" t="s">
        <v>579</v>
      </c>
      <c r="V16" s="928" t="s">
        <v>579</v>
      </c>
      <c r="W16" s="928" t="s">
        <v>579</v>
      </c>
      <c r="X16" s="983" t="s">
        <v>579</v>
      </c>
      <c r="Y16" s="981"/>
    </row>
    <row r="17" spans="1:25" ht="14.4" customHeight="1" x14ac:dyDescent="0.3">
      <c r="A17" s="947" t="s">
        <v>5421</v>
      </c>
      <c r="B17" s="920">
        <v>1</v>
      </c>
      <c r="C17" s="921">
        <v>0.34</v>
      </c>
      <c r="D17" s="922">
        <v>1</v>
      </c>
      <c r="E17" s="932"/>
      <c r="F17" s="915"/>
      <c r="G17" s="916"/>
      <c r="H17" s="914"/>
      <c r="I17" s="915"/>
      <c r="J17" s="916"/>
      <c r="K17" s="917">
        <v>0.34</v>
      </c>
      <c r="L17" s="914">
        <v>1</v>
      </c>
      <c r="M17" s="914">
        <v>12</v>
      </c>
      <c r="N17" s="918">
        <v>4</v>
      </c>
      <c r="O17" s="914" t="s">
        <v>5397</v>
      </c>
      <c r="P17" s="931" t="s">
        <v>5422</v>
      </c>
      <c r="Q17" s="919">
        <f t="shared" si="0"/>
        <v>-1</v>
      </c>
      <c r="R17" s="978">
        <f t="shared" si="0"/>
        <v>-0.34</v>
      </c>
      <c r="S17" s="919">
        <f t="shared" si="1"/>
        <v>0</v>
      </c>
      <c r="T17" s="978">
        <f t="shared" si="2"/>
        <v>0</v>
      </c>
      <c r="U17" s="985" t="s">
        <v>579</v>
      </c>
      <c r="V17" s="928" t="s">
        <v>579</v>
      </c>
      <c r="W17" s="928" t="s">
        <v>579</v>
      </c>
      <c r="X17" s="983" t="s">
        <v>579</v>
      </c>
      <c r="Y17" s="981"/>
    </row>
    <row r="18" spans="1:25" ht="14.4" customHeight="1" x14ac:dyDescent="0.3">
      <c r="A18" s="948" t="s">
        <v>5423</v>
      </c>
      <c r="B18" s="934">
        <v>2</v>
      </c>
      <c r="C18" s="935">
        <v>0.82</v>
      </c>
      <c r="D18" s="923">
        <v>3.5</v>
      </c>
      <c r="E18" s="936">
        <v>1</v>
      </c>
      <c r="F18" s="937">
        <v>0.41</v>
      </c>
      <c r="G18" s="924">
        <v>5</v>
      </c>
      <c r="H18" s="938"/>
      <c r="I18" s="937"/>
      <c r="J18" s="924"/>
      <c r="K18" s="939">
        <v>0.41</v>
      </c>
      <c r="L18" s="938">
        <v>1</v>
      </c>
      <c r="M18" s="938">
        <v>12</v>
      </c>
      <c r="N18" s="940">
        <v>4</v>
      </c>
      <c r="O18" s="938" t="s">
        <v>5397</v>
      </c>
      <c r="P18" s="941" t="s">
        <v>5424</v>
      </c>
      <c r="Q18" s="942">
        <f t="shared" si="0"/>
        <v>-2</v>
      </c>
      <c r="R18" s="979">
        <f t="shared" si="0"/>
        <v>-0.82</v>
      </c>
      <c r="S18" s="942">
        <f t="shared" si="1"/>
        <v>-1</v>
      </c>
      <c r="T18" s="979">
        <f t="shared" si="2"/>
        <v>-0.41</v>
      </c>
      <c r="U18" s="986" t="s">
        <v>579</v>
      </c>
      <c r="V18" s="943" t="s">
        <v>579</v>
      </c>
      <c r="W18" s="943" t="s">
        <v>579</v>
      </c>
      <c r="X18" s="984" t="s">
        <v>579</v>
      </c>
      <c r="Y18" s="982"/>
    </row>
    <row r="19" spans="1:25" ht="14.4" customHeight="1" x14ac:dyDescent="0.3">
      <c r="A19" s="947" t="s">
        <v>5425</v>
      </c>
      <c r="B19" s="920">
        <v>1</v>
      </c>
      <c r="C19" s="921">
        <v>3.12</v>
      </c>
      <c r="D19" s="922">
        <v>6</v>
      </c>
      <c r="E19" s="932"/>
      <c r="F19" s="915"/>
      <c r="G19" s="916"/>
      <c r="H19" s="914"/>
      <c r="I19" s="915"/>
      <c r="J19" s="916"/>
      <c r="K19" s="917">
        <v>3.1</v>
      </c>
      <c r="L19" s="914">
        <v>3</v>
      </c>
      <c r="M19" s="914">
        <v>24</v>
      </c>
      <c r="N19" s="918">
        <v>8</v>
      </c>
      <c r="O19" s="914" t="s">
        <v>5397</v>
      </c>
      <c r="P19" s="931" t="s">
        <v>5426</v>
      </c>
      <c r="Q19" s="919">
        <f t="shared" si="0"/>
        <v>-1</v>
      </c>
      <c r="R19" s="978">
        <f t="shared" si="0"/>
        <v>-3.12</v>
      </c>
      <c r="S19" s="919">
        <f t="shared" si="1"/>
        <v>0</v>
      </c>
      <c r="T19" s="978">
        <f t="shared" si="2"/>
        <v>0</v>
      </c>
      <c r="U19" s="985" t="s">
        <v>579</v>
      </c>
      <c r="V19" s="928" t="s">
        <v>579</v>
      </c>
      <c r="W19" s="928" t="s">
        <v>579</v>
      </c>
      <c r="X19" s="983" t="s">
        <v>579</v>
      </c>
      <c r="Y19" s="981"/>
    </row>
    <row r="20" spans="1:25" ht="14.4" customHeight="1" x14ac:dyDescent="0.3">
      <c r="A20" s="947" t="s">
        <v>5427</v>
      </c>
      <c r="B20" s="928">
        <v>1</v>
      </c>
      <c r="C20" s="929">
        <v>1</v>
      </c>
      <c r="D20" s="930">
        <v>3</v>
      </c>
      <c r="E20" s="932">
        <v>2</v>
      </c>
      <c r="F20" s="915">
        <v>2.0099999999999998</v>
      </c>
      <c r="G20" s="916">
        <v>2.5</v>
      </c>
      <c r="H20" s="911">
        <v>2</v>
      </c>
      <c r="I20" s="912">
        <v>2.0099999999999998</v>
      </c>
      <c r="J20" s="913">
        <v>3</v>
      </c>
      <c r="K20" s="917">
        <v>1</v>
      </c>
      <c r="L20" s="914">
        <v>1</v>
      </c>
      <c r="M20" s="914">
        <v>12</v>
      </c>
      <c r="N20" s="918">
        <v>4</v>
      </c>
      <c r="O20" s="914" t="s">
        <v>5397</v>
      </c>
      <c r="P20" s="931" t="s">
        <v>5428</v>
      </c>
      <c r="Q20" s="919">
        <f t="shared" si="0"/>
        <v>1</v>
      </c>
      <c r="R20" s="978">
        <f t="shared" si="0"/>
        <v>1.0099999999999998</v>
      </c>
      <c r="S20" s="919">
        <f t="shared" si="1"/>
        <v>0</v>
      </c>
      <c r="T20" s="978">
        <f t="shared" si="2"/>
        <v>0</v>
      </c>
      <c r="U20" s="985">
        <v>8</v>
      </c>
      <c r="V20" s="928">
        <v>6</v>
      </c>
      <c r="W20" s="928">
        <v>-2</v>
      </c>
      <c r="X20" s="983">
        <v>0.75</v>
      </c>
      <c r="Y20" s="981"/>
    </row>
    <row r="21" spans="1:25" ht="14.4" customHeight="1" x14ac:dyDescent="0.3">
      <c r="A21" s="947" t="s">
        <v>5429</v>
      </c>
      <c r="B21" s="928">
        <v>1</v>
      </c>
      <c r="C21" s="929">
        <v>0.36</v>
      </c>
      <c r="D21" s="930">
        <v>3</v>
      </c>
      <c r="E21" s="911">
        <v>5</v>
      </c>
      <c r="F21" s="912">
        <v>1.86</v>
      </c>
      <c r="G21" s="913">
        <v>3</v>
      </c>
      <c r="H21" s="914">
        <v>1</v>
      </c>
      <c r="I21" s="915">
        <v>0.37</v>
      </c>
      <c r="J21" s="916">
        <v>2</v>
      </c>
      <c r="K21" s="917">
        <v>0.36</v>
      </c>
      <c r="L21" s="914">
        <v>2</v>
      </c>
      <c r="M21" s="914">
        <v>15</v>
      </c>
      <c r="N21" s="918">
        <v>5</v>
      </c>
      <c r="O21" s="914" t="s">
        <v>5397</v>
      </c>
      <c r="P21" s="931" t="s">
        <v>5430</v>
      </c>
      <c r="Q21" s="919">
        <f t="shared" si="0"/>
        <v>0</v>
      </c>
      <c r="R21" s="978">
        <f t="shared" si="0"/>
        <v>1.0000000000000009E-2</v>
      </c>
      <c r="S21" s="919">
        <f t="shared" si="1"/>
        <v>-4</v>
      </c>
      <c r="T21" s="978">
        <f t="shared" si="2"/>
        <v>-1.4900000000000002</v>
      </c>
      <c r="U21" s="985">
        <v>5</v>
      </c>
      <c r="V21" s="928">
        <v>2</v>
      </c>
      <c r="W21" s="928">
        <v>-3</v>
      </c>
      <c r="X21" s="983">
        <v>0.4</v>
      </c>
      <c r="Y21" s="981"/>
    </row>
    <row r="22" spans="1:25" ht="14.4" customHeight="1" x14ac:dyDescent="0.3">
      <c r="A22" s="948" t="s">
        <v>5431</v>
      </c>
      <c r="B22" s="943">
        <v>4</v>
      </c>
      <c r="C22" s="944">
        <v>2.46</v>
      </c>
      <c r="D22" s="933">
        <v>4</v>
      </c>
      <c r="E22" s="945">
        <v>4</v>
      </c>
      <c r="F22" s="946">
        <v>2.48</v>
      </c>
      <c r="G22" s="925">
        <v>4.5</v>
      </c>
      <c r="H22" s="938">
        <v>3</v>
      </c>
      <c r="I22" s="937">
        <v>1.84</v>
      </c>
      <c r="J22" s="924">
        <v>4.3</v>
      </c>
      <c r="K22" s="939">
        <v>0.61</v>
      </c>
      <c r="L22" s="938">
        <v>2</v>
      </c>
      <c r="M22" s="938">
        <v>21</v>
      </c>
      <c r="N22" s="940">
        <v>7</v>
      </c>
      <c r="O22" s="938" t="s">
        <v>5397</v>
      </c>
      <c r="P22" s="941" t="s">
        <v>5432</v>
      </c>
      <c r="Q22" s="942">
        <f t="shared" si="0"/>
        <v>-1</v>
      </c>
      <c r="R22" s="979">
        <f t="shared" si="0"/>
        <v>-0.61999999999999988</v>
      </c>
      <c r="S22" s="942">
        <f t="shared" si="1"/>
        <v>-1</v>
      </c>
      <c r="T22" s="979">
        <f t="shared" si="2"/>
        <v>-0.6399999999999999</v>
      </c>
      <c r="U22" s="986">
        <v>21</v>
      </c>
      <c r="V22" s="943">
        <v>12.899999999999999</v>
      </c>
      <c r="W22" s="943">
        <v>-8.1000000000000014</v>
      </c>
      <c r="X22" s="984">
        <v>0.61428571428571421</v>
      </c>
      <c r="Y22" s="982"/>
    </row>
    <row r="23" spans="1:25" ht="14.4" customHeight="1" x14ac:dyDescent="0.3">
      <c r="A23" s="947" t="s">
        <v>5433</v>
      </c>
      <c r="B23" s="928">
        <v>2</v>
      </c>
      <c r="C23" s="929">
        <v>1.47</v>
      </c>
      <c r="D23" s="930">
        <v>4.5</v>
      </c>
      <c r="E23" s="932">
        <v>3</v>
      </c>
      <c r="F23" s="915">
        <v>2.2000000000000002</v>
      </c>
      <c r="G23" s="916">
        <v>4.7</v>
      </c>
      <c r="H23" s="911">
        <v>1</v>
      </c>
      <c r="I23" s="912">
        <v>0.73</v>
      </c>
      <c r="J23" s="913">
        <v>5</v>
      </c>
      <c r="K23" s="917">
        <v>0.73</v>
      </c>
      <c r="L23" s="914">
        <v>2</v>
      </c>
      <c r="M23" s="914">
        <v>21</v>
      </c>
      <c r="N23" s="918">
        <v>7</v>
      </c>
      <c r="O23" s="914" t="s">
        <v>5397</v>
      </c>
      <c r="P23" s="931" t="s">
        <v>5434</v>
      </c>
      <c r="Q23" s="919">
        <f t="shared" si="0"/>
        <v>-1</v>
      </c>
      <c r="R23" s="978">
        <f t="shared" si="0"/>
        <v>-0.74</v>
      </c>
      <c r="S23" s="919">
        <f t="shared" si="1"/>
        <v>-2</v>
      </c>
      <c r="T23" s="978">
        <f t="shared" si="2"/>
        <v>-1.4700000000000002</v>
      </c>
      <c r="U23" s="985">
        <v>7</v>
      </c>
      <c r="V23" s="928">
        <v>5</v>
      </c>
      <c r="W23" s="928">
        <v>-2</v>
      </c>
      <c r="X23" s="983">
        <v>0.7142857142857143</v>
      </c>
      <c r="Y23" s="981"/>
    </row>
    <row r="24" spans="1:25" ht="14.4" customHeight="1" x14ac:dyDescent="0.3">
      <c r="A24" s="948" t="s">
        <v>5435</v>
      </c>
      <c r="B24" s="943">
        <v>3</v>
      </c>
      <c r="C24" s="944">
        <v>2.3199999999999998</v>
      </c>
      <c r="D24" s="933">
        <v>8</v>
      </c>
      <c r="E24" s="936"/>
      <c r="F24" s="937"/>
      <c r="G24" s="924"/>
      <c r="H24" s="945">
        <v>5</v>
      </c>
      <c r="I24" s="946">
        <v>4.33</v>
      </c>
      <c r="J24" s="925">
        <v>5.8</v>
      </c>
      <c r="K24" s="939">
        <v>0.87</v>
      </c>
      <c r="L24" s="938">
        <v>3</v>
      </c>
      <c r="M24" s="938">
        <v>27</v>
      </c>
      <c r="N24" s="940">
        <v>9</v>
      </c>
      <c r="O24" s="938" t="s">
        <v>5397</v>
      </c>
      <c r="P24" s="941" t="s">
        <v>5436</v>
      </c>
      <c r="Q24" s="942">
        <f t="shared" si="0"/>
        <v>2</v>
      </c>
      <c r="R24" s="979">
        <f t="shared" si="0"/>
        <v>2.0100000000000002</v>
      </c>
      <c r="S24" s="942">
        <f t="shared" si="1"/>
        <v>5</v>
      </c>
      <c r="T24" s="979">
        <f t="shared" si="2"/>
        <v>4.33</v>
      </c>
      <c r="U24" s="986">
        <v>45</v>
      </c>
      <c r="V24" s="943">
        <v>29</v>
      </c>
      <c r="W24" s="943">
        <v>-16</v>
      </c>
      <c r="X24" s="984">
        <v>0.64444444444444449</v>
      </c>
      <c r="Y24" s="982">
        <v>2</v>
      </c>
    </row>
    <row r="25" spans="1:25" ht="14.4" customHeight="1" x14ac:dyDescent="0.3">
      <c r="A25" s="947" t="s">
        <v>5437</v>
      </c>
      <c r="B25" s="928"/>
      <c r="C25" s="929"/>
      <c r="D25" s="930"/>
      <c r="E25" s="911">
        <v>2</v>
      </c>
      <c r="F25" s="912">
        <v>0.83</v>
      </c>
      <c r="G25" s="913">
        <v>3</v>
      </c>
      <c r="H25" s="914"/>
      <c r="I25" s="915"/>
      <c r="J25" s="916"/>
      <c r="K25" s="917">
        <v>0.42</v>
      </c>
      <c r="L25" s="914">
        <v>2</v>
      </c>
      <c r="M25" s="914">
        <v>15</v>
      </c>
      <c r="N25" s="918">
        <v>5</v>
      </c>
      <c r="O25" s="914" t="s">
        <v>5397</v>
      </c>
      <c r="P25" s="931" t="s">
        <v>5438</v>
      </c>
      <c r="Q25" s="919">
        <f t="shared" si="0"/>
        <v>0</v>
      </c>
      <c r="R25" s="978">
        <f t="shared" si="0"/>
        <v>0</v>
      </c>
      <c r="S25" s="919">
        <f t="shared" si="1"/>
        <v>-2</v>
      </c>
      <c r="T25" s="978">
        <f t="shared" si="2"/>
        <v>-0.83</v>
      </c>
      <c r="U25" s="985" t="s">
        <v>579</v>
      </c>
      <c r="V25" s="928" t="s">
        <v>579</v>
      </c>
      <c r="W25" s="928" t="s">
        <v>579</v>
      </c>
      <c r="X25" s="983" t="s">
        <v>579</v>
      </c>
      <c r="Y25" s="981"/>
    </row>
    <row r="26" spans="1:25" ht="14.4" customHeight="1" x14ac:dyDescent="0.3">
      <c r="A26" s="947" t="s">
        <v>5439</v>
      </c>
      <c r="B26" s="928"/>
      <c r="C26" s="929"/>
      <c r="D26" s="930"/>
      <c r="E26" s="932"/>
      <c r="F26" s="915"/>
      <c r="G26" s="916"/>
      <c r="H26" s="911">
        <v>1</v>
      </c>
      <c r="I26" s="912">
        <v>6.81</v>
      </c>
      <c r="J26" s="927">
        <v>9</v>
      </c>
      <c r="K26" s="917">
        <v>7.2</v>
      </c>
      <c r="L26" s="914">
        <v>2</v>
      </c>
      <c r="M26" s="914">
        <v>18</v>
      </c>
      <c r="N26" s="918">
        <v>6</v>
      </c>
      <c r="O26" s="914" t="s">
        <v>4118</v>
      </c>
      <c r="P26" s="931" t="s">
        <v>5440</v>
      </c>
      <c r="Q26" s="919">
        <f t="shared" si="0"/>
        <v>1</v>
      </c>
      <c r="R26" s="978">
        <f t="shared" si="0"/>
        <v>6.81</v>
      </c>
      <c r="S26" s="919">
        <f t="shared" si="1"/>
        <v>1</v>
      </c>
      <c r="T26" s="978">
        <f t="shared" si="2"/>
        <v>6.81</v>
      </c>
      <c r="U26" s="985">
        <v>6</v>
      </c>
      <c r="V26" s="928">
        <v>9</v>
      </c>
      <c r="W26" s="928">
        <v>3</v>
      </c>
      <c r="X26" s="983">
        <v>1.5</v>
      </c>
      <c r="Y26" s="981">
        <v>3</v>
      </c>
    </row>
    <row r="27" spans="1:25" ht="14.4" customHeight="1" x14ac:dyDescent="0.3">
      <c r="A27" s="947" t="s">
        <v>5441</v>
      </c>
      <c r="B27" s="928"/>
      <c r="C27" s="929"/>
      <c r="D27" s="930"/>
      <c r="E27" s="932"/>
      <c r="F27" s="915"/>
      <c r="G27" s="916"/>
      <c r="H27" s="911">
        <v>1</v>
      </c>
      <c r="I27" s="912">
        <v>1.22</v>
      </c>
      <c r="J27" s="927">
        <v>10</v>
      </c>
      <c r="K27" s="917">
        <v>0.54</v>
      </c>
      <c r="L27" s="914">
        <v>3</v>
      </c>
      <c r="M27" s="914">
        <v>24</v>
      </c>
      <c r="N27" s="918">
        <v>8</v>
      </c>
      <c r="O27" s="914" t="s">
        <v>5397</v>
      </c>
      <c r="P27" s="931" t="s">
        <v>5442</v>
      </c>
      <c r="Q27" s="919">
        <f t="shared" si="0"/>
        <v>1</v>
      </c>
      <c r="R27" s="978">
        <f t="shared" si="0"/>
        <v>1.22</v>
      </c>
      <c r="S27" s="919">
        <f t="shared" si="1"/>
        <v>1</v>
      </c>
      <c r="T27" s="978">
        <f t="shared" si="2"/>
        <v>1.22</v>
      </c>
      <c r="U27" s="985">
        <v>8</v>
      </c>
      <c r="V27" s="928">
        <v>10</v>
      </c>
      <c r="W27" s="928">
        <v>2</v>
      </c>
      <c r="X27" s="983">
        <v>1.25</v>
      </c>
      <c r="Y27" s="981">
        <v>2</v>
      </c>
    </row>
    <row r="28" spans="1:25" ht="14.4" customHeight="1" x14ac:dyDescent="0.3">
      <c r="A28" s="947" t="s">
        <v>5443</v>
      </c>
      <c r="B28" s="920">
        <v>1</v>
      </c>
      <c r="C28" s="921">
        <v>1</v>
      </c>
      <c r="D28" s="922">
        <v>4</v>
      </c>
      <c r="E28" s="932"/>
      <c r="F28" s="915"/>
      <c r="G28" s="916"/>
      <c r="H28" s="914"/>
      <c r="I28" s="915"/>
      <c r="J28" s="916"/>
      <c r="K28" s="917">
        <v>1</v>
      </c>
      <c r="L28" s="914">
        <v>2</v>
      </c>
      <c r="M28" s="914">
        <v>18</v>
      </c>
      <c r="N28" s="918">
        <v>6</v>
      </c>
      <c r="O28" s="914" t="s">
        <v>5397</v>
      </c>
      <c r="P28" s="931" t="s">
        <v>5444</v>
      </c>
      <c r="Q28" s="919">
        <f t="shared" si="0"/>
        <v>-1</v>
      </c>
      <c r="R28" s="978">
        <f t="shared" si="0"/>
        <v>-1</v>
      </c>
      <c r="S28" s="919">
        <f t="shared" si="1"/>
        <v>0</v>
      </c>
      <c r="T28" s="978">
        <f t="shared" si="2"/>
        <v>0</v>
      </c>
      <c r="U28" s="985" t="s">
        <v>579</v>
      </c>
      <c r="V28" s="928" t="s">
        <v>579</v>
      </c>
      <c r="W28" s="928" t="s">
        <v>579</v>
      </c>
      <c r="X28" s="983" t="s">
        <v>579</v>
      </c>
      <c r="Y28" s="981"/>
    </row>
    <row r="29" spans="1:25" ht="14.4" customHeight="1" x14ac:dyDescent="0.3">
      <c r="A29" s="947" t="s">
        <v>5445</v>
      </c>
      <c r="B29" s="928"/>
      <c r="C29" s="929"/>
      <c r="D29" s="930"/>
      <c r="E29" s="932"/>
      <c r="F29" s="915"/>
      <c r="G29" s="916"/>
      <c r="H29" s="911">
        <v>1</v>
      </c>
      <c r="I29" s="912">
        <v>0.44</v>
      </c>
      <c r="J29" s="913">
        <v>5</v>
      </c>
      <c r="K29" s="917">
        <v>0.44</v>
      </c>
      <c r="L29" s="914">
        <v>2</v>
      </c>
      <c r="M29" s="914">
        <v>18</v>
      </c>
      <c r="N29" s="918">
        <v>6</v>
      </c>
      <c r="O29" s="914" t="s">
        <v>5397</v>
      </c>
      <c r="P29" s="931" t="s">
        <v>5446</v>
      </c>
      <c r="Q29" s="919">
        <f t="shared" si="0"/>
        <v>1</v>
      </c>
      <c r="R29" s="978">
        <f t="shared" si="0"/>
        <v>0.44</v>
      </c>
      <c r="S29" s="919">
        <f t="shared" si="1"/>
        <v>1</v>
      </c>
      <c r="T29" s="978">
        <f t="shared" si="2"/>
        <v>0.44</v>
      </c>
      <c r="U29" s="985">
        <v>6</v>
      </c>
      <c r="V29" s="928">
        <v>5</v>
      </c>
      <c r="W29" s="928">
        <v>-1</v>
      </c>
      <c r="X29" s="983">
        <v>0.83333333333333337</v>
      </c>
      <c r="Y29" s="981"/>
    </row>
    <row r="30" spans="1:25" ht="14.4" customHeight="1" x14ac:dyDescent="0.3">
      <c r="A30" s="947" t="s">
        <v>5447</v>
      </c>
      <c r="B30" s="928">
        <v>1</v>
      </c>
      <c r="C30" s="929">
        <v>5.18</v>
      </c>
      <c r="D30" s="930">
        <v>12</v>
      </c>
      <c r="E30" s="911">
        <v>1</v>
      </c>
      <c r="F30" s="912">
        <v>5.18</v>
      </c>
      <c r="G30" s="913">
        <v>7</v>
      </c>
      <c r="H30" s="914"/>
      <c r="I30" s="915"/>
      <c r="J30" s="916"/>
      <c r="K30" s="917">
        <v>5.18</v>
      </c>
      <c r="L30" s="914">
        <v>3</v>
      </c>
      <c r="M30" s="914">
        <v>27</v>
      </c>
      <c r="N30" s="918">
        <v>9</v>
      </c>
      <c r="O30" s="914" t="s">
        <v>5397</v>
      </c>
      <c r="P30" s="931" t="s">
        <v>5448</v>
      </c>
      <c r="Q30" s="919">
        <f t="shared" si="0"/>
        <v>-1</v>
      </c>
      <c r="R30" s="978">
        <f t="shared" si="0"/>
        <v>-5.18</v>
      </c>
      <c r="S30" s="919">
        <f t="shared" si="1"/>
        <v>-1</v>
      </c>
      <c r="T30" s="978">
        <f t="shared" si="2"/>
        <v>-5.18</v>
      </c>
      <c r="U30" s="985" t="s">
        <v>579</v>
      </c>
      <c r="V30" s="928" t="s">
        <v>579</v>
      </c>
      <c r="W30" s="928" t="s">
        <v>579</v>
      </c>
      <c r="X30" s="983" t="s">
        <v>579</v>
      </c>
      <c r="Y30" s="981"/>
    </row>
    <row r="31" spans="1:25" ht="14.4" customHeight="1" x14ac:dyDescent="0.3">
      <c r="A31" s="947" t="s">
        <v>5449</v>
      </c>
      <c r="B31" s="928">
        <v>2</v>
      </c>
      <c r="C31" s="929">
        <v>6.04</v>
      </c>
      <c r="D31" s="930">
        <v>6.5</v>
      </c>
      <c r="E31" s="932">
        <v>1</v>
      </c>
      <c r="F31" s="915">
        <v>3.02</v>
      </c>
      <c r="G31" s="916">
        <v>6</v>
      </c>
      <c r="H31" s="911">
        <v>3</v>
      </c>
      <c r="I31" s="912">
        <v>8.61</v>
      </c>
      <c r="J31" s="913">
        <v>4.7</v>
      </c>
      <c r="K31" s="917">
        <v>3.02</v>
      </c>
      <c r="L31" s="914">
        <v>4</v>
      </c>
      <c r="M31" s="914">
        <v>33</v>
      </c>
      <c r="N31" s="918">
        <v>11</v>
      </c>
      <c r="O31" s="914" t="s">
        <v>5397</v>
      </c>
      <c r="P31" s="931" t="s">
        <v>5450</v>
      </c>
      <c r="Q31" s="919">
        <f t="shared" si="0"/>
        <v>1</v>
      </c>
      <c r="R31" s="978">
        <f t="shared" si="0"/>
        <v>2.5699999999999994</v>
      </c>
      <c r="S31" s="919">
        <f t="shared" si="1"/>
        <v>2</v>
      </c>
      <c r="T31" s="978">
        <f t="shared" si="2"/>
        <v>5.59</v>
      </c>
      <c r="U31" s="985">
        <v>33</v>
      </c>
      <c r="V31" s="928">
        <v>14.100000000000001</v>
      </c>
      <c r="W31" s="928">
        <v>-18.899999999999999</v>
      </c>
      <c r="X31" s="983">
        <v>0.4272727272727273</v>
      </c>
      <c r="Y31" s="981"/>
    </row>
    <row r="32" spans="1:25" ht="14.4" customHeight="1" x14ac:dyDescent="0.3">
      <c r="A32" s="948" t="s">
        <v>5451</v>
      </c>
      <c r="B32" s="943"/>
      <c r="C32" s="944"/>
      <c r="D32" s="933"/>
      <c r="E32" s="936">
        <v>1</v>
      </c>
      <c r="F32" s="937">
        <v>3.11</v>
      </c>
      <c r="G32" s="924">
        <v>7</v>
      </c>
      <c r="H32" s="945">
        <v>1</v>
      </c>
      <c r="I32" s="946">
        <v>3.11</v>
      </c>
      <c r="J32" s="926">
        <v>16</v>
      </c>
      <c r="K32" s="939">
        <v>3.11</v>
      </c>
      <c r="L32" s="938">
        <v>4</v>
      </c>
      <c r="M32" s="938">
        <v>39</v>
      </c>
      <c r="N32" s="940">
        <v>13</v>
      </c>
      <c r="O32" s="938" t="s">
        <v>5397</v>
      </c>
      <c r="P32" s="941" t="s">
        <v>5450</v>
      </c>
      <c r="Q32" s="942">
        <f t="shared" si="0"/>
        <v>1</v>
      </c>
      <c r="R32" s="979">
        <f t="shared" si="0"/>
        <v>3.11</v>
      </c>
      <c r="S32" s="942">
        <f t="shared" si="1"/>
        <v>0</v>
      </c>
      <c r="T32" s="979">
        <f t="shared" si="2"/>
        <v>0</v>
      </c>
      <c r="U32" s="986">
        <v>13</v>
      </c>
      <c r="V32" s="943">
        <v>16</v>
      </c>
      <c r="W32" s="943">
        <v>3</v>
      </c>
      <c r="X32" s="984">
        <v>1.2307692307692308</v>
      </c>
      <c r="Y32" s="982">
        <v>3</v>
      </c>
    </row>
    <row r="33" spans="1:25" ht="14.4" customHeight="1" x14ac:dyDescent="0.3">
      <c r="A33" s="947" t="s">
        <v>5452</v>
      </c>
      <c r="B33" s="920">
        <v>1</v>
      </c>
      <c r="C33" s="921">
        <v>1.59</v>
      </c>
      <c r="D33" s="922">
        <v>7</v>
      </c>
      <c r="E33" s="932">
        <v>1</v>
      </c>
      <c r="F33" s="915">
        <v>1.73</v>
      </c>
      <c r="G33" s="916">
        <v>9</v>
      </c>
      <c r="H33" s="914">
        <v>1</v>
      </c>
      <c r="I33" s="915">
        <v>1.59</v>
      </c>
      <c r="J33" s="927">
        <v>22</v>
      </c>
      <c r="K33" s="917">
        <v>1.59</v>
      </c>
      <c r="L33" s="914">
        <v>4</v>
      </c>
      <c r="M33" s="914">
        <v>36</v>
      </c>
      <c r="N33" s="918">
        <v>12</v>
      </c>
      <c r="O33" s="914" t="s">
        <v>5397</v>
      </c>
      <c r="P33" s="931" t="s">
        <v>5453</v>
      </c>
      <c r="Q33" s="919">
        <f t="shared" si="0"/>
        <v>0</v>
      </c>
      <c r="R33" s="978">
        <f t="shared" si="0"/>
        <v>0</v>
      </c>
      <c r="S33" s="919">
        <f t="shared" si="1"/>
        <v>0</v>
      </c>
      <c r="T33" s="978">
        <f t="shared" si="2"/>
        <v>-0.1399999999999999</v>
      </c>
      <c r="U33" s="985">
        <v>12</v>
      </c>
      <c r="V33" s="928">
        <v>22</v>
      </c>
      <c r="W33" s="928">
        <v>10</v>
      </c>
      <c r="X33" s="983">
        <v>1.8333333333333333</v>
      </c>
      <c r="Y33" s="981">
        <v>10</v>
      </c>
    </row>
    <row r="34" spans="1:25" ht="14.4" customHeight="1" x14ac:dyDescent="0.3">
      <c r="A34" s="948" t="s">
        <v>5454</v>
      </c>
      <c r="B34" s="934">
        <v>2</v>
      </c>
      <c r="C34" s="935">
        <v>4.58</v>
      </c>
      <c r="D34" s="923">
        <v>20.5</v>
      </c>
      <c r="E34" s="936"/>
      <c r="F34" s="937"/>
      <c r="G34" s="924"/>
      <c r="H34" s="938">
        <v>1</v>
      </c>
      <c r="I34" s="937">
        <v>4.92</v>
      </c>
      <c r="J34" s="926">
        <v>48</v>
      </c>
      <c r="K34" s="939">
        <v>2.16</v>
      </c>
      <c r="L34" s="938">
        <v>5</v>
      </c>
      <c r="M34" s="938">
        <v>48</v>
      </c>
      <c r="N34" s="940">
        <v>16</v>
      </c>
      <c r="O34" s="938" t="s">
        <v>5397</v>
      </c>
      <c r="P34" s="941" t="s">
        <v>5453</v>
      </c>
      <c r="Q34" s="942">
        <f t="shared" si="0"/>
        <v>-1</v>
      </c>
      <c r="R34" s="979">
        <f t="shared" si="0"/>
        <v>0.33999999999999986</v>
      </c>
      <c r="S34" s="942">
        <f t="shared" si="1"/>
        <v>1</v>
      </c>
      <c r="T34" s="979">
        <f t="shared" si="2"/>
        <v>4.92</v>
      </c>
      <c r="U34" s="986">
        <v>16</v>
      </c>
      <c r="V34" s="943">
        <v>48</v>
      </c>
      <c r="W34" s="943">
        <v>32</v>
      </c>
      <c r="X34" s="984">
        <v>3</v>
      </c>
      <c r="Y34" s="982">
        <v>32</v>
      </c>
    </row>
    <row r="35" spans="1:25" ht="14.4" customHeight="1" x14ac:dyDescent="0.3">
      <c r="A35" s="948" t="s">
        <v>5455</v>
      </c>
      <c r="B35" s="934">
        <v>1</v>
      </c>
      <c r="C35" s="935">
        <v>4.1900000000000004</v>
      </c>
      <c r="D35" s="923">
        <v>16</v>
      </c>
      <c r="E35" s="936"/>
      <c r="F35" s="937"/>
      <c r="G35" s="924"/>
      <c r="H35" s="938"/>
      <c r="I35" s="937"/>
      <c r="J35" s="924"/>
      <c r="K35" s="939">
        <v>4.1900000000000004</v>
      </c>
      <c r="L35" s="938">
        <v>9</v>
      </c>
      <c r="M35" s="938">
        <v>78</v>
      </c>
      <c r="N35" s="940">
        <v>26</v>
      </c>
      <c r="O35" s="938" t="s">
        <v>5397</v>
      </c>
      <c r="P35" s="941" t="s">
        <v>5453</v>
      </c>
      <c r="Q35" s="942">
        <f t="shared" si="0"/>
        <v>-1</v>
      </c>
      <c r="R35" s="979">
        <f t="shared" si="0"/>
        <v>-4.1900000000000004</v>
      </c>
      <c r="S35" s="942">
        <f t="shared" si="1"/>
        <v>0</v>
      </c>
      <c r="T35" s="979">
        <f t="shared" si="2"/>
        <v>0</v>
      </c>
      <c r="U35" s="986" t="s">
        <v>579</v>
      </c>
      <c r="V35" s="943" t="s">
        <v>579</v>
      </c>
      <c r="W35" s="943" t="s">
        <v>579</v>
      </c>
      <c r="X35" s="984" t="s">
        <v>579</v>
      </c>
      <c r="Y35" s="982"/>
    </row>
    <row r="36" spans="1:25" ht="14.4" customHeight="1" x14ac:dyDescent="0.3">
      <c r="A36" s="947" t="s">
        <v>5456</v>
      </c>
      <c r="B36" s="928">
        <v>17</v>
      </c>
      <c r="C36" s="929">
        <v>38.590000000000003</v>
      </c>
      <c r="D36" s="930">
        <v>4.9000000000000004</v>
      </c>
      <c r="E36" s="911">
        <v>9</v>
      </c>
      <c r="F36" s="912">
        <v>21.41</v>
      </c>
      <c r="G36" s="913">
        <v>5.7</v>
      </c>
      <c r="H36" s="914">
        <v>9</v>
      </c>
      <c r="I36" s="915">
        <v>21.41</v>
      </c>
      <c r="J36" s="916">
        <v>6.3</v>
      </c>
      <c r="K36" s="917">
        <v>2.38</v>
      </c>
      <c r="L36" s="914">
        <v>4</v>
      </c>
      <c r="M36" s="914">
        <v>33</v>
      </c>
      <c r="N36" s="918">
        <v>11</v>
      </c>
      <c r="O36" s="914" t="s">
        <v>5397</v>
      </c>
      <c r="P36" s="931" t="s">
        <v>5457</v>
      </c>
      <c r="Q36" s="919">
        <f t="shared" si="0"/>
        <v>-8</v>
      </c>
      <c r="R36" s="978">
        <f t="shared" si="0"/>
        <v>-17.180000000000003</v>
      </c>
      <c r="S36" s="919">
        <f t="shared" si="1"/>
        <v>0</v>
      </c>
      <c r="T36" s="978">
        <f t="shared" si="2"/>
        <v>0</v>
      </c>
      <c r="U36" s="985">
        <v>99</v>
      </c>
      <c r="V36" s="928">
        <v>56.699999999999996</v>
      </c>
      <c r="W36" s="928">
        <v>-42.300000000000004</v>
      </c>
      <c r="X36" s="983">
        <v>0.57272727272727264</v>
      </c>
      <c r="Y36" s="981">
        <v>4</v>
      </c>
    </row>
    <row r="37" spans="1:25" ht="14.4" customHeight="1" x14ac:dyDescent="0.3">
      <c r="A37" s="948" t="s">
        <v>5458</v>
      </c>
      <c r="B37" s="943">
        <v>7</v>
      </c>
      <c r="C37" s="944">
        <v>20.079999999999998</v>
      </c>
      <c r="D37" s="933">
        <v>8.6</v>
      </c>
      <c r="E37" s="945">
        <v>14</v>
      </c>
      <c r="F37" s="946">
        <v>38.450000000000003</v>
      </c>
      <c r="G37" s="925">
        <v>10.1</v>
      </c>
      <c r="H37" s="938">
        <v>3</v>
      </c>
      <c r="I37" s="937">
        <v>8.2799999999999994</v>
      </c>
      <c r="J37" s="924">
        <v>4.7</v>
      </c>
      <c r="K37" s="939">
        <v>2.76</v>
      </c>
      <c r="L37" s="938">
        <v>4</v>
      </c>
      <c r="M37" s="938">
        <v>39</v>
      </c>
      <c r="N37" s="940">
        <v>13</v>
      </c>
      <c r="O37" s="938" t="s">
        <v>5397</v>
      </c>
      <c r="P37" s="941" t="s">
        <v>5457</v>
      </c>
      <c r="Q37" s="942">
        <f t="shared" si="0"/>
        <v>-4</v>
      </c>
      <c r="R37" s="979">
        <f t="shared" si="0"/>
        <v>-11.799999999999999</v>
      </c>
      <c r="S37" s="942">
        <f t="shared" si="1"/>
        <v>-11</v>
      </c>
      <c r="T37" s="979">
        <f t="shared" si="2"/>
        <v>-30.17</v>
      </c>
      <c r="U37" s="986">
        <v>39</v>
      </c>
      <c r="V37" s="943">
        <v>14.100000000000001</v>
      </c>
      <c r="W37" s="943">
        <v>-24.9</v>
      </c>
      <c r="X37" s="984">
        <v>0.36153846153846159</v>
      </c>
      <c r="Y37" s="982"/>
    </row>
    <row r="38" spans="1:25" ht="14.4" customHeight="1" x14ac:dyDescent="0.3">
      <c r="A38" s="948" t="s">
        <v>5459</v>
      </c>
      <c r="B38" s="943">
        <v>3</v>
      </c>
      <c r="C38" s="944">
        <v>11.11</v>
      </c>
      <c r="D38" s="933">
        <v>12</v>
      </c>
      <c r="E38" s="945">
        <v>4</v>
      </c>
      <c r="F38" s="946">
        <v>14.6</v>
      </c>
      <c r="G38" s="925">
        <v>13</v>
      </c>
      <c r="H38" s="938"/>
      <c r="I38" s="937"/>
      <c r="J38" s="924"/>
      <c r="K38" s="939">
        <v>3.7</v>
      </c>
      <c r="L38" s="938">
        <v>6</v>
      </c>
      <c r="M38" s="938">
        <v>51</v>
      </c>
      <c r="N38" s="940">
        <v>17</v>
      </c>
      <c r="O38" s="938" t="s">
        <v>5397</v>
      </c>
      <c r="P38" s="941" t="s">
        <v>5457</v>
      </c>
      <c r="Q38" s="942">
        <f t="shared" si="0"/>
        <v>-3</v>
      </c>
      <c r="R38" s="979">
        <f t="shared" si="0"/>
        <v>-11.11</v>
      </c>
      <c r="S38" s="942">
        <f t="shared" si="1"/>
        <v>-4</v>
      </c>
      <c r="T38" s="979">
        <f t="shared" si="2"/>
        <v>-14.6</v>
      </c>
      <c r="U38" s="986" t="s">
        <v>579</v>
      </c>
      <c r="V38" s="943" t="s">
        <v>579</v>
      </c>
      <c r="W38" s="943" t="s">
        <v>579</v>
      </c>
      <c r="X38" s="984" t="s">
        <v>579</v>
      </c>
      <c r="Y38" s="982"/>
    </row>
    <row r="39" spans="1:25" ht="14.4" customHeight="1" x14ac:dyDescent="0.3">
      <c r="A39" s="947" t="s">
        <v>5460</v>
      </c>
      <c r="B39" s="920">
        <v>3</v>
      </c>
      <c r="C39" s="921">
        <v>3.57</v>
      </c>
      <c r="D39" s="922">
        <v>11.3</v>
      </c>
      <c r="E39" s="932"/>
      <c r="F39" s="915"/>
      <c r="G39" s="916"/>
      <c r="H39" s="914">
        <v>1</v>
      </c>
      <c r="I39" s="915">
        <v>0.8</v>
      </c>
      <c r="J39" s="916">
        <v>2</v>
      </c>
      <c r="K39" s="917">
        <v>0.79</v>
      </c>
      <c r="L39" s="914">
        <v>2</v>
      </c>
      <c r="M39" s="914">
        <v>15</v>
      </c>
      <c r="N39" s="918">
        <v>5</v>
      </c>
      <c r="O39" s="914" t="s">
        <v>5397</v>
      </c>
      <c r="P39" s="931" t="s">
        <v>5461</v>
      </c>
      <c r="Q39" s="919">
        <f t="shared" si="0"/>
        <v>-2</v>
      </c>
      <c r="R39" s="978">
        <f t="shared" si="0"/>
        <v>-2.7699999999999996</v>
      </c>
      <c r="S39" s="919">
        <f t="shared" si="1"/>
        <v>1</v>
      </c>
      <c r="T39" s="978">
        <f t="shared" si="2"/>
        <v>0.8</v>
      </c>
      <c r="U39" s="985">
        <v>5</v>
      </c>
      <c r="V39" s="928">
        <v>2</v>
      </c>
      <c r="W39" s="928">
        <v>-3</v>
      </c>
      <c r="X39" s="983">
        <v>0.4</v>
      </c>
      <c r="Y39" s="981"/>
    </row>
    <row r="40" spans="1:25" ht="14.4" customHeight="1" x14ac:dyDescent="0.3">
      <c r="A40" s="948" t="s">
        <v>5462</v>
      </c>
      <c r="B40" s="934">
        <v>1</v>
      </c>
      <c r="C40" s="935">
        <v>1.84</v>
      </c>
      <c r="D40" s="923">
        <v>12</v>
      </c>
      <c r="E40" s="936">
        <v>2</v>
      </c>
      <c r="F40" s="937">
        <v>4.8</v>
      </c>
      <c r="G40" s="924">
        <v>16.5</v>
      </c>
      <c r="H40" s="938"/>
      <c r="I40" s="937"/>
      <c r="J40" s="924"/>
      <c r="K40" s="939">
        <v>1.84</v>
      </c>
      <c r="L40" s="938">
        <v>5</v>
      </c>
      <c r="M40" s="938">
        <v>42</v>
      </c>
      <c r="N40" s="940">
        <v>14</v>
      </c>
      <c r="O40" s="938" t="s">
        <v>5397</v>
      </c>
      <c r="P40" s="941" t="s">
        <v>5461</v>
      </c>
      <c r="Q40" s="942">
        <f t="shared" si="0"/>
        <v>-1</v>
      </c>
      <c r="R40" s="979">
        <f t="shared" si="0"/>
        <v>-1.84</v>
      </c>
      <c r="S40" s="942">
        <f t="shared" si="1"/>
        <v>-2</v>
      </c>
      <c r="T40" s="979">
        <f t="shared" si="2"/>
        <v>-4.8</v>
      </c>
      <c r="U40" s="986" t="s">
        <v>579</v>
      </c>
      <c r="V40" s="943" t="s">
        <v>579</v>
      </c>
      <c r="W40" s="943" t="s">
        <v>579</v>
      </c>
      <c r="X40" s="984" t="s">
        <v>579</v>
      </c>
      <c r="Y40" s="982"/>
    </row>
    <row r="41" spans="1:25" ht="14.4" customHeight="1" x14ac:dyDescent="0.3">
      <c r="A41" s="947" t="s">
        <v>5463</v>
      </c>
      <c r="B41" s="928">
        <v>83</v>
      </c>
      <c r="C41" s="929">
        <v>103.13</v>
      </c>
      <c r="D41" s="930">
        <v>3.9</v>
      </c>
      <c r="E41" s="932">
        <v>86</v>
      </c>
      <c r="F41" s="915">
        <v>106.45</v>
      </c>
      <c r="G41" s="916">
        <v>3.8</v>
      </c>
      <c r="H41" s="911">
        <v>96</v>
      </c>
      <c r="I41" s="912">
        <v>120.93</v>
      </c>
      <c r="J41" s="913">
        <v>4.3</v>
      </c>
      <c r="K41" s="917">
        <v>1.22</v>
      </c>
      <c r="L41" s="914">
        <v>2</v>
      </c>
      <c r="M41" s="914">
        <v>18</v>
      </c>
      <c r="N41" s="918">
        <v>6</v>
      </c>
      <c r="O41" s="914" t="s">
        <v>5397</v>
      </c>
      <c r="P41" s="931" t="s">
        <v>5464</v>
      </c>
      <c r="Q41" s="919">
        <f t="shared" si="0"/>
        <v>13</v>
      </c>
      <c r="R41" s="978">
        <f t="shared" si="0"/>
        <v>17.800000000000011</v>
      </c>
      <c r="S41" s="919">
        <f t="shared" si="1"/>
        <v>10</v>
      </c>
      <c r="T41" s="978">
        <f t="shared" si="2"/>
        <v>14.480000000000004</v>
      </c>
      <c r="U41" s="985">
        <v>576</v>
      </c>
      <c r="V41" s="928">
        <v>412.79999999999995</v>
      </c>
      <c r="W41" s="928">
        <v>-163.20000000000005</v>
      </c>
      <c r="X41" s="983">
        <v>0.71666666666666656</v>
      </c>
      <c r="Y41" s="981">
        <v>35</v>
      </c>
    </row>
    <row r="42" spans="1:25" ht="14.4" customHeight="1" x14ac:dyDescent="0.3">
      <c r="A42" s="948" t="s">
        <v>5465</v>
      </c>
      <c r="B42" s="943">
        <v>10</v>
      </c>
      <c r="C42" s="944">
        <v>16.88</v>
      </c>
      <c r="D42" s="933">
        <v>5</v>
      </c>
      <c r="E42" s="936">
        <v>13</v>
      </c>
      <c r="F42" s="937">
        <v>21.19</v>
      </c>
      <c r="G42" s="924">
        <v>8</v>
      </c>
      <c r="H42" s="945">
        <v>12</v>
      </c>
      <c r="I42" s="946">
        <v>19.670000000000002</v>
      </c>
      <c r="J42" s="925">
        <v>7.4</v>
      </c>
      <c r="K42" s="939">
        <v>1.58</v>
      </c>
      <c r="L42" s="938">
        <v>3</v>
      </c>
      <c r="M42" s="938">
        <v>24</v>
      </c>
      <c r="N42" s="940">
        <v>8</v>
      </c>
      <c r="O42" s="938" t="s">
        <v>5397</v>
      </c>
      <c r="P42" s="941" t="s">
        <v>5464</v>
      </c>
      <c r="Q42" s="942">
        <f t="shared" si="0"/>
        <v>2</v>
      </c>
      <c r="R42" s="979">
        <f t="shared" si="0"/>
        <v>2.7900000000000027</v>
      </c>
      <c r="S42" s="942">
        <f t="shared" si="1"/>
        <v>-1</v>
      </c>
      <c r="T42" s="979">
        <f t="shared" si="2"/>
        <v>-1.5199999999999996</v>
      </c>
      <c r="U42" s="986">
        <v>96</v>
      </c>
      <c r="V42" s="943">
        <v>88.800000000000011</v>
      </c>
      <c r="W42" s="943">
        <v>-7.1999999999999886</v>
      </c>
      <c r="X42" s="984">
        <v>0.92500000000000016</v>
      </c>
      <c r="Y42" s="982">
        <v>25</v>
      </c>
    </row>
    <row r="43" spans="1:25" ht="14.4" customHeight="1" x14ac:dyDescent="0.3">
      <c r="A43" s="948" t="s">
        <v>5466</v>
      </c>
      <c r="B43" s="943">
        <v>1</v>
      </c>
      <c r="C43" s="944">
        <v>2.37</v>
      </c>
      <c r="D43" s="933">
        <v>7</v>
      </c>
      <c r="E43" s="936"/>
      <c r="F43" s="937"/>
      <c r="G43" s="924"/>
      <c r="H43" s="945">
        <v>1</v>
      </c>
      <c r="I43" s="946">
        <v>1.87</v>
      </c>
      <c r="J43" s="925">
        <v>3</v>
      </c>
      <c r="K43" s="939">
        <v>2.37</v>
      </c>
      <c r="L43" s="938">
        <v>4</v>
      </c>
      <c r="M43" s="938">
        <v>39</v>
      </c>
      <c r="N43" s="940">
        <v>13</v>
      </c>
      <c r="O43" s="938" t="s">
        <v>5397</v>
      </c>
      <c r="P43" s="941" t="s">
        <v>5464</v>
      </c>
      <c r="Q43" s="942">
        <f t="shared" si="0"/>
        <v>0</v>
      </c>
      <c r="R43" s="979">
        <f t="shared" si="0"/>
        <v>-0.5</v>
      </c>
      <c r="S43" s="942">
        <f t="shared" si="1"/>
        <v>1</v>
      </c>
      <c r="T43" s="979">
        <f t="shared" si="2"/>
        <v>1.87</v>
      </c>
      <c r="U43" s="986">
        <v>13</v>
      </c>
      <c r="V43" s="943">
        <v>3</v>
      </c>
      <c r="W43" s="943">
        <v>-10</v>
      </c>
      <c r="X43" s="984">
        <v>0.23076923076923078</v>
      </c>
      <c r="Y43" s="982"/>
    </row>
    <row r="44" spans="1:25" ht="14.4" customHeight="1" x14ac:dyDescent="0.3">
      <c r="A44" s="947" t="s">
        <v>5467</v>
      </c>
      <c r="B44" s="928">
        <v>59</v>
      </c>
      <c r="C44" s="929">
        <v>22.46</v>
      </c>
      <c r="D44" s="930">
        <v>2.8</v>
      </c>
      <c r="E44" s="911">
        <v>68</v>
      </c>
      <c r="F44" s="912">
        <v>26.14</v>
      </c>
      <c r="G44" s="913">
        <v>2.8</v>
      </c>
      <c r="H44" s="914">
        <v>67</v>
      </c>
      <c r="I44" s="915">
        <v>25.57</v>
      </c>
      <c r="J44" s="916">
        <v>2.8</v>
      </c>
      <c r="K44" s="917">
        <v>0.38</v>
      </c>
      <c r="L44" s="914">
        <v>1</v>
      </c>
      <c r="M44" s="914">
        <v>9</v>
      </c>
      <c r="N44" s="918">
        <v>3</v>
      </c>
      <c r="O44" s="914" t="s">
        <v>5397</v>
      </c>
      <c r="P44" s="931" t="s">
        <v>5468</v>
      </c>
      <c r="Q44" s="919">
        <f t="shared" si="0"/>
        <v>8</v>
      </c>
      <c r="R44" s="978">
        <f t="shared" si="0"/>
        <v>3.1099999999999994</v>
      </c>
      <c r="S44" s="919">
        <f t="shared" si="1"/>
        <v>-1</v>
      </c>
      <c r="T44" s="978">
        <f t="shared" si="2"/>
        <v>-0.57000000000000028</v>
      </c>
      <c r="U44" s="985">
        <v>201</v>
      </c>
      <c r="V44" s="928">
        <v>187.6</v>
      </c>
      <c r="W44" s="928">
        <v>-13.400000000000006</v>
      </c>
      <c r="X44" s="983">
        <v>0.93333333333333335</v>
      </c>
      <c r="Y44" s="981">
        <v>10</v>
      </c>
    </row>
    <row r="45" spans="1:25" ht="14.4" customHeight="1" x14ac:dyDescent="0.3">
      <c r="A45" s="948" t="s">
        <v>5469</v>
      </c>
      <c r="B45" s="943">
        <v>4</v>
      </c>
      <c r="C45" s="944">
        <v>1.92</v>
      </c>
      <c r="D45" s="933">
        <v>3</v>
      </c>
      <c r="E45" s="945">
        <v>6</v>
      </c>
      <c r="F45" s="946">
        <v>2.82</v>
      </c>
      <c r="G45" s="925">
        <v>3</v>
      </c>
      <c r="H45" s="938">
        <v>6</v>
      </c>
      <c r="I45" s="937">
        <v>2.99</v>
      </c>
      <c r="J45" s="924">
        <v>4</v>
      </c>
      <c r="K45" s="939">
        <v>0.47</v>
      </c>
      <c r="L45" s="938">
        <v>1</v>
      </c>
      <c r="M45" s="938">
        <v>12</v>
      </c>
      <c r="N45" s="940">
        <v>4</v>
      </c>
      <c r="O45" s="938" t="s">
        <v>5397</v>
      </c>
      <c r="P45" s="941" t="s">
        <v>5470</v>
      </c>
      <c r="Q45" s="942">
        <f t="shared" si="0"/>
        <v>2</v>
      </c>
      <c r="R45" s="979">
        <f t="shared" si="0"/>
        <v>1.0700000000000003</v>
      </c>
      <c r="S45" s="942">
        <f t="shared" si="1"/>
        <v>0</v>
      </c>
      <c r="T45" s="979">
        <f t="shared" si="2"/>
        <v>0.17000000000000037</v>
      </c>
      <c r="U45" s="986">
        <v>24</v>
      </c>
      <c r="V45" s="943">
        <v>24</v>
      </c>
      <c r="W45" s="943">
        <v>0</v>
      </c>
      <c r="X45" s="984">
        <v>1</v>
      </c>
      <c r="Y45" s="982">
        <v>5</v>
      </c>
    </row>
    <row r="46" spans="1:25" ht="14.4" customHeight="1" x14ac:dyDescent="0.3">
      <c r="A46" s="948" t="s">
        <v>5471</v>
      </c>
      <c r="B46" s="943"/>
      <c r="C46" s="944"/>
      <c r="D46" s="933"/>
      <c r="E46" s="945">
        <v>1</v>
      </c>
      <c r="F46" s="946">
        <v>1.05</v>
      </c>
      <c r="G46" s="925">
        <v>16</v>
      </c>
      <c r="H46" s="938"/>
      <c r="I46" s="937"/>
      <c r="J46" s="924"/>
      <c r="K46" s="939">
        <v>1.05</v>
      </c>
      <c r="L46" s="938">
        <v>3</v>
      </c>
      <c r="M46" s="938">
        <v>27</v>
      </c>
      <c r="N46" s="940">
        <v>9</v>
      </c>
      <c r="O46" s="938" t="s">
        <v>5397</v>
      </c>
      <c r="P46" s="941" t="s">
        <v>5472</v>
      </c>
      <c r="Q46" s="942">
        <f t="shared" si="0"/>
        <v>0</v>
      </c>
      <c r="R46" s="979">
        <f t="shared" si="0"/>
        <v>0</v>
      </c>
      <c r="S46" s="942">
        <f t="shared" si="1"/>
        <v>-1</v>
      </c>
      <c r="T46" s="979">
        <f t="shared" si="2"/>
        <v>-1.05</v>
      </c>
      <c r="U46" s="986" t="s">
        <v>579</v>
      </c>
      <c r="V46" s="943" t="s">
        <v>579</v>
      </c>
      <c r="W46" s="943" t="s">
        <v>579</v>
      </c>
      <c r="X46" s="984" t="s">
        <v>579</v>
      </c>
      <c r="Y46" s="982"/>
    </row>
    <row r="47" spans="1:25" ht="14.4" customHeight="1" x14ac:dyDescent="0.3">
      <c r="A47" s="947" t="s">
        <v>5473</v>
      </c>
      <c r="B47" s="928"/>
      <c r="C47" s="929"/>
      <c r="D47" s="930"/>
      <c r="E47" s="932">
        <v>1</v>
      </c>
      <c r="F47" s="915">
        <v>0.74</v>
      </c>
      <c r="G47" s="916">
        <v>2</v>
      </c>
      <c r="H47" s="911"/>
      <c r="I47" s="912"/>
      <c r="J47" s="913"/>
      <c r="K47" s="917">
        <v>0.74</v>
      </c>
      <c r="L47" s="914">
        <v>1</v>
      </c>
      <c r="M47" s="914">
        <v>12</v>
      </c>
      <c r="N47" s="918">
        <v>4</v>
      </c>
      <c r="O47" s="914" t="s">
        <v>5397</v>
      </c>
      <c r="P47" s="931" t="s">
        <v>5474</v>
      </c>
      <c r="Q47" s="919">
        <f t="shared" si="0"/>
        <v>0</v>
      </c>
      <c r="R47" s="978">
        <f t="shared" si="0"/>
        <v>0</v>
      </c>
      <c r="S47" s="919">
        <f t="shared" si="1"/>
        <v>-1</v>
      </c>
      <c r="T47" s="978">
        <f t="shared" si="2"/>
        <v>-0.74</v>
      </c>
      <c r="U47" s="985" t="s">
        <v>579</v>
      </c>
      <c r="V47" s="928" t="s">
        <v>579</v>
      </c>
      <c r="W47" s="928" t="s">
        <v>579</v>
      </c>
      <c r="X47" s="983" t="s">
        <v>579</v>
      </c>
      <c r="Y47" s="981"/>
    </row>
    <row r="48" spans="1:25" ht="14.4" customHeight="1" x14ac:dyDescent="0.3">
      <c r="A48" s="948" t="s">
        <v>5475</v>
      </c>
      <c r="B48" s="943"/>
      <c r="C48" s="944"/>
      <c r="D48" s="933"/>
      <c r="E48" s="936"/>
      <c r="F48" s="937"/>
      <c r="G48" s="924"/>
      <c r="H48" s="945">
        <v>1</v>
      </c>
      <c r="I48" s="946">
        <v>1.5</v>
      </c>
      <c r="J48" s="925">
        <v>4</v>
      </c>
      <c r="K48" s="939">
        <v>1.35</v>
      </c>
      <c r="L48" s="938">
        <v>3</v>
      </c>
      <c r="M48" s="938">
        <v>24</v>
      </c>
      <c r="N48" s="940">
        <v>8</v>
      </c>
      <c r="O48" s="938" t="s">
        <v>5397</v>
      </c>
      <c r="P48" s="941" t="s">
        <v>5476</v>
      </c>
      <c r="Q48" s="942">
        <f t="shared" si="0"/>
        <v>1</v>
      </c>
      <c r="R48" s="979">
        <f t="shared" si="0"/>
        <v>1.5</v>
      </c>
      <c r="S48" s="942">
        <f t="shared" si="1"/>
        <v>1</v>
      </c>
      <c r="T48" s="979">
        <f t="shared" si="2"/>
        <v>1.5</v>
      </c>
      <c r="U48" s="986">
        <v>8</v>
      </c>
      <c r="V48" s="943">
        <v>4</v>
      </c>
      <c r="W48" s="943">
        <v>-4</v>
      </c>
      <c r="X48" s="984">
        <v>0.5</v>
      </c>
      <c r="Y48" s="982"/>
    </row>
    <row r="49" spans="1:25" ht="14.4" customHeight="1" x14ac:dyDescent="0.3">
      <c r="A49" s="947" t="s">
        <v>5477</v>
      </c>
      <c r="B49" s="928">
        <v>9</v>
      </c>
      <c r="C49" s="929">
        <v>6.72</v>
      </c>
      <c r="D49" s="930">
        <v>3.3</v>
      </c>
      <c r="E49" s="911">
        <v>11</v>
      </c>
      <c r="F49" s="912">
        <v>8.26</v>
      </c>
      <c r="G49" s="913">
        <v>3.6</v>
      </c>
      <c r="H49" s="914">
        <v>12</v>
      </c>
      <c r="I49" s="915">
        <v>8.2899999999999991</v>
      </c>
      <c r="J49" s="916">
        <v>3.3</v>
      </c>
      <c r="K49" s="917">
        <v>0.62</v>
      </c>
      <c r="L49" s="914">
        <v>1</v>
      </c>
      <c r="M49" s="914">
        <v>12</v>
      </c>
      <c r="N49" s="918">
        <v>4</v>
      </c>
      <c r="O49" s="914" t="s">
        <v>5397</v>
      </c>
      <c r="P49" s="931" t="s">
        <v>5478</v>
      </c>
      <c r="Q49" s="919">
        <f t="shared" si="0"/>
        <v>3</v>
      </c>
      <c r="R49" s="978">
        <f t="shared" si="0"/>
        <v>1.5699999999999994</v>
      </c>
      <c r="S49" s="919">
        <f t="shared" si="1"/>
        <v>1</v>
      </c>
      <c r="T49" s="978">
        <f t="shared" si="2"/>
        <v>2.9999999999999361E-2</v>
      </c>
      <c r="U49" s="985">
        <v>48</v>
      </c>
      <c r="V49" s="928">
        <v>39.599999999999994</v>
      </c>
      <c r="W49" s="928">
        <v>-8.4000000000000057</v>
      </c>
      <c r="X49" s="983">
        <v>0.82499999999999984</v>
      </c>
      <c r="Y49" s="981">
        <v>5</v>
      </c>
    </row>
    <row r="50" spans="1:25" ht="14.4" customHeight="1" x14ac:dyDescent="0.3">
      <c r="A50" s="948" t="s">
        <v>5479</v>
      </c>
      <c r="B50" s="943">
        <v>2</v>
      </c>
      <c r="C50" s="944">
        <v>2.59</v>
      </c>
      <c r="D50" s="933">
        <v>7</v>
      </c>
      <c r="E50" s="945">
        <v>3</v>
      </c>
      <c r="F50" s="946">
        <v>2.95</v>
      </c>
      <c r="G50" s="925">
        <v>6.3</v>
      </c>
      <c r="H50" s="938">
        <v>1</v>
      </c>
      <c r="I50" s="937">
        <v>0.81</v>
      </c>
      <c r="J50" s="924">
        <v>6</v>
      </c>
      <c r="K50" s="939">
        <v>0.81</v>
      </c>
      <c r="L50" s="938">
        <v>2</v>
      </c>
      <c r="M50" s="938">
        <v>18</v>
      </c>
      <c r="N50" s="940">
        <v>6</v>
      </c>
      <c r="O50" s="938" t="s">
        <v>5397</v>
      </c>
      <c r="P50" s="941" t="s">
        <v>5480</v>
      </c>
      <c r="Q50" s="942">
        <f t="shared" si="0"/>
        <v>-1</v>
      </c>
      <c r="R50" s="979">
        <f t="shared" si="0"/>
        <v>-1.7799999999999998</v>
      </c>
      <c r="S50" s="942">
        <f t="shared" si="1"/>
        <v>-2</v>
      </c>
      <c r="T50" s="979">
        <f t="shared" si="2"/>
        <v>-2.14</v>
      </c>
      <c r="U50" s="986">
        <v>6</v>
      </c>
      <c r="V50" s="943">
        <v>6</v>
      </c>
      <c r="W50" s="943">
        <v>0</v>
      </c>
      <c r="X50" s="984">
        <v>1</v>
      </c>
      <c r="Y50" s="982"/>
    </row>
    <row r="51" spans="1:25" ht="14.4" customHeight="1" x14ac:dyDescent="0.3">
      <c r="A51" s="947" t="s">
        <v>5481</v>
      </c>
      <c r="B51" s="928">
        <v>147</v>
      </c>
      <c r="C51" s="929">
        <v>140.19999999999999</v>
      </c>
      <c r="D51" s="930">
        <v>2.9</v>
      </c>
      <c r="E51" s="911">
        <v>177</v>
      </c>
      <c r="F51" s="912">
        <v>165.57</v>
      </c>
      <c r="G51" s="913">
        <v>2.9</v>
      </c>
      <c r="H51" s="914">
        <v>171</v>
      </c>
      <c r="I51" s="915">
        <v>159.55000000000001</v>
      </c>
      <c r="J51" s="916">
        <v>2.8</v>
      </c>
      <c r="K51" s="917">
        <v>0.89</v>
      </c>
      <c r="L51" s="914">
        <v>1</v>
      </c>
      <c r="M51" s="914">
        <v>12</v>
      </c>
      <c r="N51" s="918">
        <v>4</v>
      </c>
      <c r="O51" s="914" t="s">
        <v>5397</v>
      </c>
      <c r="P51" s="931" t="s">
        <v>5482</v>
      </c>
      <c r="Q51" s="919">
        <f t="shared" si="0"/>
        <v>24</v>
      </c>
      <c r="R51" s="978">
        <f t="shared" si="0"/>
        <v>19.350000000000023</v>
      </c>
      <c r="S51" s="919">
        <f t="shared" si="1"/>
        <v>-6</v>
      </c>
      <c r="T51" s="978">
        <f t="shared" si="2"/>
        <v>-6.0199999999999818</v>
      </c>
      <c r="U51" s="985">
        <v>684</v>
      </c>
      <c r="V51" s="928">
        <v>478.79999999999995</v>
      </c>
      <c r="W51" s="928">
        <v>-205.20000000000005</v>
      </c>
      <c r="X51" s="983">
        <v>0.7</v>
      </c>
      <c r="Y51" s="981">
        <v>6</v>
      </c>
    </row>
    <row r="52" spans="1:25" ht="14.4" customHeight="1" x14ac:dyDescent="0.3">
      <c r="A52" s="948" t="s">
        <v>5483</v>
      </c>
      <c r="B52" s="943">
        <v>22</v>
      </c>
      <c r="C52" s="944">
        <v>31.48</v>
      </c>
      <c r="D52" s="933">
        <v>4.0999999999999996</v>
      </c>
      <c r="E52" s="945">
        <v>21</v>
      </c>
      <c r="F52" s="946">
        <v>29.56</v>
      </c>
      <c r="G52" s="925">
        <v>4.4000000000000004</v>
      </c>
      <c r="H52" s="938">
        <v>12</v>
      </c>
      <c r="I52" s="937">
        <v>16.39</v>
      </c>
      <c r="J52" s="924">
        <v>3.4</v>
      </c>
      <c r="K52" s="939">
        <v>1.37</v>
      </c>
      <c r="L52" s="938">
        <v>2</v>
      </c>
      <c r="M52" s="938">
        <v>21</v>
      </c>
      <c r="N52" s="940">
        <v>7</v>
      </c>
      <c r="O52" s="938" t="s">
        <v>5397</v>
      </c>
      <c r="P52" s="941" t="s">
        <v>5484</v>
      </c>
      <c r="Q52" s="942">
        <f t="shared" si="0"/>
        <v>-10</v>
      </c>
      <c r="R52" s="979">
        <f t="shared" si="0"/>
        <v>-15.09</v>
      </c>
      <c r="S52" s="942">
        <f t="shared" si="1"/>
        <v>-9</v>
      </c>
      <c r="T52" s="979">
        <f t="shared" si="2"/>
        <v>-13.169999999999998</v>
      </c>
      <c r="U52" s="986">
        <v>84</v>
      </c>
      <c r="V52" s="943">
        <v>40.799999999999997</v>
      </c>
      <c r="W52" s="943">
        <v>-43.2</v>
      </c>
      <c r="X52" s="984">
        <v>0.48571428571428565</v>
      </c>
      <c r="Y52" s="982"/>
    </row>
    <row r="53" spans="1:25" ht="14.4" customHeight="1" x14ac:dyDescent="0.3">
      <c r="A53" s="948" t="s">
        <v>5485</v>
      </c>
      <c r="B53" s="943">
        <v>1</v>
      </c>
      <c r="C53" s="944">
        <v>2.3199999999999998</v>
      </c>
      <c r="D53" s="933">
        <v>8</v>
      </c>
      <c r="E53" s="945">
        <v>2</v>
      </c>
      <c r="F53" s="946">
        <v>6.58</v>
      </c>
      <c r="G53" s="925">
        <v>14.5</v>
      </c>
      <c r="H53" s="938">
        <v>1</v>
      </c>
      <c r="I53" s="937">
        <v>1.27</v>
      </c>
      <c r="J53" s="924">
        <v>2</v>
      </c>
      <c r="K53" s="939">
        <v>1.76</v>
      </c>
      <c r="L53" s="938">
        <v>3</v>
      </c>
      <c r="M53" s="938">
        <v>27</v>
      </c>
      <c r="N53" s="940">
        <v>9</v>
      </c>
      <c r="O53" s="938" t="s">
        <v>5397</v>
      </c>
      <c r="P53" s="941" t="s">
        <v>5486</v>
      </c>
      <c r="Q53" s="942">
        <f t="shared" si="0"/>
        <v>0</v>
      </c>
      <c r="R53" s="979">
        <f t="shared" si="0"/>
        <v>-1.0499999999999998</v>
      </c>
      <c r="S53" s="942">
        <f t="shared" si="1"/>
        <v>-1</v>
      </c>
      <c r="T53" s="979">
        <f t="shared" si="2"/>
        <v>-5.3100000000000005</v>
      </c>
      <c r="U53" s="986">
        <v>9</v>
      </c>
      <c r="V53" s="943">
        <v>2</v>
      </c>
      <c r="W53" s="943">
        <v>-7</v>
      </c>
      <c r="X53" s="984">
        <v>0.22222222222222221</v>
      </c>
      <c r="Y53" s="982"/>
    </row>
    <row r="54" spans="1:25" ht="14.4" customHeight="1" x14ac:dyDescent="0.3">
      <c r="A54" s="947" t="s">
        <v>5487</v>
      </c>
      <c r="B54" s="928">
        <v>16</v>
      </c>
      <c r="C54" s="929">
        <v>9.02</v>
      </c>
      <c r="D54" s="930">
        <v>2.8</v>
      </c>
      <c r="E54" s="911">
        <v>20</v>
      </c>
      <c r="F54" s="912">
        <v>11.94</v>
      </c>
      <c r="G54" s="913">
        <v>2.4</v>
      </c>
      <c r="H54" s="914">
        <v>15</v>
      </c>
      <c r="I54" s="915">
        <v>8.4700000000000006</v>
      </c>
      <c r="J54" s="916">
        <v>3</v>
      </c>
      <c r="K54" s="917">
        <v>0.54</v>
      </c>
      <c r="L54" s="914">
        <v>1</v>
      </c>
      <c r="M54" s="914">
        <v>12</v>
      </c>
      <c r="N54" s="918">
        <v>4</v>
      </c>
      <c r="O54" s="914" t="s">
        <v>5397</v>
      </c>
      <c r="P54" s="931" t="s">
        <v>5488</v>
      </c>
      <c r="Q54" s="919">
        <f t="shared" si="0"/>
        <v>-1</v>
      </c>
      <c r="R54" s="978">
        <f t="shared" si="0"/>
        <v>-0.54999999999999893</v>
      </c>
      <c r="S54" s="919">
        <f t="shared" si="1"/>
        <v>-5</v>
      </c>
      <c r="T54" s="978">
        <f t="shared" si="2"/>
        <v>-3.4699999999999989</v>
      </c>
      <c r="U54" s="985">
        <v>60</v>
      </c>
      <c r="V54" s="928">
        <v>45</v>
      </c>
      <c r="W54" s="928">
        <v>-15</v>
      </c>
      <c r="X54" s="983">
        <v>0.75</v>
      </c>
      <c r="Y54" s="981">
        <v>1</v>
      </c>
    </row>
    <row r="55" spans="1:25" ht="14.4" customHeight="1" x14ac:dyDescent="0.3">
      <c r="A55" s="948" t="s">
        <v>5489</v>
      </c>
      <c r="B55" s="943">
        <v>1</v>
      </c>
      <c r="C55" s="944">
        <v>0.8</v>
      </c>
      <c r="D55" s="933">
        <v>3</v>
      </c>
      <c r="E55" s="945"/>
      <c r="F55" s="946"/>
      <c r="G55" s="925"/>
      <c r="H55" s="938">
        <v>1</v>
      </c>
      <c r="I55" s="937">
        <v>0.8</v>
      </c>
      <c r="J55" s="924">
        <v>3</v>
      </c>
      <c r="K55" s="939">
        <v>0.8</v>
      </c>
      <c r="L55" s="938">
        <v>2</v>
      </c>
      <c r="M55" s="938">
        <v>21</v>
      </c>
      <c r="N55" s="940">
        <v>7</v>
      </c>
      <c r="O55" s="938" t="s">
        <v>5397</v>
      </c>
      <c r="P55" s="941" t="s">
        <v>5490</v>
      </c>
      <c r="Q55" s="942">
        <f t="shared" si="0"/>
        <v>0</v>
      </c>
      <c r="R55" s="979">
        <f t="shared" si="0"/>
        <v>0</v>
      </c>
      <c r="S55" s="942">
        <f t="shared" si="1"/>
        <v>1</v>
      </c>
      <c r="T55" s="979">
        <f t="shared" si="2"/>
        <v>0.8</v>
      </c>
      <c r="U55" s="986">
        <v>7</v>
      </c>
      <c r="V55" s="943">
        <v>3</v>
      </c>
      <c r="W55" s="943">
        <v>-4</v>
      </c>
      <c r="X55" s="984">
        <v>0.42857142857142855</v>
      </c>
      <c r="Y55" s="982"/>
    </row>
    <row r="56" spans="1:25" ht="14.4" customHeight="1" x14ac:dyDescent="0.3">
      <c r="A56" s="947" t="s">
        <v>5491</v>
      </c>
      <c r="B56" s="928">
        <v>3</v>
      </c>
      <c r="C56" s="929">
        <v>1.83</v>
      </c>
      <c r="D56" s="930">
        <v>2.2999999999999998</v>
      </c>
      <c r="E56" s="932">
        <v>5</v>
      </c>
      <c r="F56" s="915">
        <v>3.43</v>
      </c>
      <c r="G56" s="916">
        <v>3.6</v>
      </c>
      <c r="H56" s="911">
        <v>6</v>
      </c>
      <c r="I56" s="912">
        <v>3.7</v>
      </c>
      <c r="J56" s="913">
        <v>2.5</v>
      </c>
      <c r="K56" s="917">
        <v>0.61</v>
      </c>
      <c r="L56" s="914">
        <v>1</v>
      </c>
      <c r="M56" s="914">
        <v>12</v>
      </c>
      <c r="N56" s="918">
        <v>4</v>
      </c>
      <c r="O56" s="914" t="s">
        <v>5397</v>
      </c>
      <c r="P56" s="931" t="s">
        <v>5492</v>
      </c>
      <c r="Q56" s="919">
        <f t="shared" si="0"/>
        <v>3</v>
      </c>
      <c r="R56" s="978">
        <f t="shared" si="0"/>
        <v>1.87</v>
      </c>
      <c r="S56" s="919">
        <f t="shared" si="1"/>
        <v>1</v>
      </c>
      <c r="T56" s="978">
        <f t="shared" si="2"/>
        <v>0.27</v>
      </c>
      <c r="U56" s="985">
        <v>24</v>
      </c>
      <c r="V56" s="928">
        <v>15</v>
      </c>
      <c r="W56" s="928">
        <v>-9</v>
      </c>
      <c r="X56" s="983">
        <v>0.625</v>
      </c>
      <c r="Y56" s="981"/>
    </row>
    <row r="57" spans="1:25" ht="14.4" customHeight="1" x14ac:dyDescent="0.3">
      <c r="A57" s="948" t="s">
        <v>5493</v>
      </c>
      <c r="B57" s="943">
        <v>3</v>
      </c>
      <c r="C57" s="944">
        <v>4.97</v>
      </c>
      <c r="D57" s="933">
        <v>10.3</v>
      </c>
      <c r="E57" s="936"/>
      <c r="F57" s="937"/>
      <c r="G57" s="924"/>
      <c r="H57" s="945">
        <v>3</v>
      </c>
      <c r="I57" s="946">
        <v>3.75</v>
      </c>
      <c r="J57" s="926">
        <v>9.6999999999999993</v>
      </c>
      <c r="K57" s="939">
        <v>1.25</v>
      </c>
      <c r="L57" s="938">
        <v>3</v>
      </c>
      <c r="M57" s="938">
        <v>27</v>
      </c>
      <c r="N57" s="940">
        <v>9</v>
      </c>
      <c r="O57" s="938" t="s">
        <v>5397</v>
      </c>
      <c r="P57" s="941" t="s">
        <v>5492</v>
      </c>
      <c r="Q57" s="942">
        <f t="shared" si="0"/>
        <v>0</v>
      </c>
      <c r="R57" s="979">
        <f t="shared" si="0"/>
        <v>-1.2199999999999998</v>
      </c>
      <c r="S57" s="942">
        <f t="shared" si="1"/>
        <v>3</v>
      </c>
      <c r="T57" s="979">
        <f t="shared" si="2"/>
        <v>3.75</v>
      </c>
      <c r="U57" s="986">
        <v>27</v>
      </c>
      <c r="V57" s="943">
        <v>29.099999999999998</v>
      </c>
      <c r="W57" s="943">
        <v>2.0999999999999979</v>
      </c>
      <c r="X57" s="984">
        <v>1.0777777777777777</v>
      </c>
      <c r="Y57" s="982">
        <v>9</v>
      </c>
    </row>
    <row r="58" spans="1:25" ht="14.4" customHeight="1" x14ac:dyDescent="0.3">
      <c r="A58" s="947" t="s">
        <v>5494</v>
      </c>
      <c r="B58" s="920">
        <v>68</v>
      </c>
      <c r="C58" s="921">
        <v>40.869999999999997</v>
      </c>
      <c r="D58" s="922">
        <v>3</v>
      </c>
      <c r="E58" s="932">
        <v>47</v>
      </c>
      <c r="F58" s="915">
        <v>29.51</v>
      </c>
      <c r="G58" s="916">
        <v>3</v>
      </c>
      <c r="H58" s="914">
        <v>40</v>
      </c>
      <c r="I58" s="915">
        <v>25.61</v>
      </c>
      <c r="J58" s="916">
        <v>3</v>
      </c>
      <c r="K58" s="917">
        <v>0.6</v>
      </c>
      <c r="L58" s="914">
        <v>1</v>
      </c>
      <c r="M58" s="914">
        <v>9</v>
      </c>
      <c r="N58" s="918">
        <v>3</v>
      </c>
      <c r="O58" s="914" t="s">
        <v>5397</v>
      </c>
      <c r="P58" s="931" t="s">
        <v>5495</v>
      </c>
      <c r="Q58" s="919">
        <f t="shared" si="0"/>
        <v>-28</v>
      </c>
      <c r="R58" s="978">
        <f t="shared" si="0"/>
        <v>-15.259999999999998</v>
      </c>
      <c r="S58" s="919">
        <f t="shared" si="1"/>
        <v>-7</v>
      </c>
      <c r="T58" s="978">
        <f t="shared" si="2"/>
        <v>-3.9000000000000021</v>
      </c>
      <c r="U58" s="985">
        <v>120</v>
      </c>
      <c r="V58" s="928">
        <v>120</v>
      </c>
      <c r="W58" s="928">
        <v>0</v>
      </c>
      <c r="X58" s="983">
        <v>1</v>
      </c>
      <c r="Y58" s="981">
        <v>1</v>
      </c>
    </row>
    <row r="59" spans="1:25" ht="14.4" customHeight="1" x14ac:dyDescent="0.3">
      <c r="A59" s="948" t="s">
        <v>5496</v>
      </c>
      <c r="B59" s="934">
        <v>1</v>
      </c>
      <c r="C59" s="935">
        <v>0.62</v>
      </c>
      <c r="D59" s="923">
        <v>3</v>
      </c>
      <c r="E59" s="936">
        <v>3</v>
      </c>
      <c r="F59" s="937">
        <v>2.02</v>
      </c>
      <c r="G59" s="924">
        <v>3</v>
      </c>
      <c r="H59" s="938"/>
      <c r="I59" s="937"/>
      <c r="J59" s="924"/>
      <c r="K59" s="939">
        <v>0.62</v>
      </c>
      <c r="L59" s="938">
        <v>1</v>
      </c>
      <c r="M59" s="938">
        <v>12</v>
      </c>
      <c r="N59" s="940">
        <v>4</v>
      </c>
      <c r="O59" s="938" t="s">
        <v>5397</v>
      </c>
      <c r="P59" s="941" t="s">
        <v>5497</v>
      </c>
      <c r="Q59" s="942">
        <f t="shared" si="0"/>
        <v>-1</v>
      </c>
      <c r="R59" s="979">
        <f t="shared" si="0"/>
        <v>-0.62</v>
      </c>
      <c r="S59" s="942">
        <f t="shared" si="1"/>
        <v>-3</v>
      </c>
      <c r="T59" s="979">
        <f t="shared" si="2"/>
        <v>-2.02</v>
      </c>
      <c r="U59" s="986" t="s">
        <v>579</v>
      </c>
      <c r="V59" s="943" t="s">
        <v>579</v>
      </c>
      <c r="W59" s="943" t="s">
        <v>579</v>
      </c>
      <c r="X59" s="984" t="s">
        <v>579</v>
      </c>
      <c r="Y59" s="982"/>
    </row>
    <row r="60" spans="1:25" ht="14.4" customHeight="1" x14ac:dyDescent="0.3">
      <c r="A60" s="947" t="s">
        <v>5498</v>
      </c>
      <c r="B60" s="928"/>
      <c r="C60" s="929"/>
      <c r="D60" s="930"/>
      <c r="E60" s="932">
        <v>1</v>
      </c>
      <c r="F60" s="915">
        <v>0.49</v>
      </c>
      <c r="G60" s="916">
        <v>9</v>
      </c>
      <c r="H60" s="911">
        <v>2</v>
      </c>
      <c r="I60" s="912">
        <v>1.1399999999999999</v>
      </c>
      <c r="J60" s="913">
        <v>4</v>
      </c>
      <c r="K60" s="917">
        <v>0.49</v>
      </c>
      <c r="L60" s="914">
        <v>2</v>
      </c>
      <c r="M60" s="914">
        <v>21</v>
      </c>
      <c r="N60" s="918">
        <v>7</v>
      </c>
      <c r="O60" s="914" t="s">
        <v>5397</v>
      </c>
      <c r="P60" s="931" t="s">
        <v>5499</v>
      </c>
      <c r="Q60" s="919">
        <f t="shared" si="0"/>
        <v>2</v>
      </c>
      <c r="R60" s="978">
        <f t="shared" si="0"/>
        <v>1.1399999999999999</v>
      </c>
      <c r="S60" s="919">
        <f t="shared" si="1"/>
        <v>1</v>
      </c>
      <c r="T60" s="978">
        <f t="shared" si="2"/>
        <v>0.64999999999999991</v>
      </c>
      <c r="U60" s="985">
        <v>14</v>
      </c>
      <c r="V60" s="928">
        <v>8</v>
      </c>
      <c r="W60" s="928">
        <v>-6</v>
      </c>
      <c r="X60" s="983">
        <v>0.5714285714285714</v>
      </c>
      <c r="Y60" s="981"/>
    </row>
    <row r="61" spans="1:25" ht="14.4" customHeight="1" x14ac:dyDescent="0.3">
      <c r="A61" s="947" t="s">
        <v>5500</v>
      </c>
      <c r="B61" s="920">
        <v>3</v>
      </c>
      <c r="C61" s="921">
        <v>1.42</v>
      </c>
      <c r="D61" s="922">
        <v>5.3</v>
      </c>
      <c r="E61" s="932">
        <v>2</v>
      </c>
      <c r="F61" s="915">
        <v>0.95</v>
      </c>
      <c r="G61" s="916">
        <v>7</v>
      </c>
      <c r="H61" s="914"/>
      <c r="I61" s="915"/>
      <c r="J61" s="916"/>
      <c r="K61" s="917">
        <v>0.47</v>
      </c>
      <c r="L61" s="914">
        <v>2</v>
      </c>
      <c r="M61" s="914">
        <v>21</v>
      </c>
      <c r="N61" s="918">
        <v>7</v>
      </c>
      <c r="O61" s="914" t="s">
        <v>5397</v>
      </c>
      <c r="P61" s="931" t="s">
        <v>5501</v>
      </c>
      <c r="Q61" s="919">
        <f t="shared" si="0"/>
        <v>-3</v>
      </c>
      <c r="R61" s="978">
        <f t="shared" si="0"/>
        <v>-1.42</v>
      </c>
      <c r="S61" s="919">
        <f t="shared" si="1"/>
        <v>-2</v>
      </c>
      <c r="T61" s="978">
        <f t="shared" si="2"/>
        <v>-0.95</v>
      </c>
      <c r="U61" s="985" t="s">
        <v>579</v>
      </c>
      <c r="V61" s="928" t="s">
        <v>579</v>
      </c>
      <c r="W61" s="928" t="s">
        <v>579</v>
      </c>
      <c r="X61" s="983" t="s">
        <v>579</v>
      </c>
      <c r="Y61" s="981"/>
    </row>
    <row r="62" spans="1:25" ht="14.4" customHeight="1" x14ac:dyDescent="0.3">
      <c r="A62" s="947" t="s">
        <v>5502</v>
      </c>
      <c r="B62" s="928">
        <v>10</v>
      </c>
      <c r="C62" s="929">
        <v>3.4</v>
      </c>
      <c r="D62" s="930">
        <v>3.1</v>
      </c>
      <c r="E62" s="911">
        <v>12</v>
      </c>
      <c r="F62" s="912">
        <v>3.88</v>
      </c>
      <c r="G62" s="913">
        <v>2.8</v>
      </c>
      <c r="H62" s="914">
        <v>9</v>
      </c>
      <c r="I62" s="915">
        <v>3.33</v>
      </c>
      <c r="J62" s="916">
        <v>2.8</v>
      </c>
      <c r="K62" s="917">
        <v>0.32</v>
      </c>
      <c r="L62" s="914">
        <v>1</v>
      </c>
      <c r="M62" s="914">
        <v>9</v>
      </c>
      <c r="N62" s="918">
        <v>3</v>
      </c>
      <c r="O62" s="914" t="s">
        <v>5397</v>
      </c>
      <c r="P62" s="931" t="s">
        <v>5503</v>
      </c>
      <c r="Q62" s="919">
        <f t="shared" si="0"/>
        <v>-1</v>
      </c>
      <c r="R62" s="978">
        <f t="shared" si="0"/>
        <v>-6.999999999999984E-2</v>
      </c>
      <c r="S62" s="919">
        <f t="shared" si="1"/>
        <v>-3</v>
      </c>
      <c r="T62" s="978">
        <f t="shared" si="2"/>
        <v>-0.54999999999999982</v>
      </c>
      <c r="U62" s="985">
        <v>27</v>
      </c>
      <c r="V62" s="928">
        <v>25.2</v>
      </c>
      <c r="W62" s="928">
        <v>-1.8000000000000007</v>
      </c>
      <c r="X62" s="983">
        <v>0.93333333333333335</v>
      </c>
      <c r="Y62" s="981">
        <v>7</v>
      </c>
    </row>
    <row r="63" spans="1:25" ht="14.4" customHeight="1" x14ac:dyDescent="0.3">
      <c r="A63" s="948" t="s">
        <v>5504</v>
      </c>
      <c r="B63" s="943">
        <v>7</v>
      </c>
      <c r="C63" s="944">
        <v>3.47</v>
      </c>
      <c r="D63" s="933">
        <v>7.4</v>
      </c>
      <c r="E63" s="945">
        <v>7</v>
      </c>
      <c r="F63" s="946">
        <v>3.31</v>
      </c>
      <c r="G63" s="925">
        <v>3.7</v>
      </c>
      <c r="H63" s="938">
        <v>2</v>
      </c>
      <c r="I63" s="937">
        <v>0.98</v>
      </c>
      <c r="J63" s="924">
        <v>4</v>
      </c>
      <c r="K63" s="939">
        <v>0.42</v>
      </c>
      <c r="L63" s="938">
        <v>2</v>
      </c>
      <c r="M63" s="938">
        <v>15</v>
      </c>
      <c r="N63" s="940">
        <v>5</v>
      </c>
      <c r="O63" s="938" t="s">
        <v>5397</v>
      </c>
      <c r="P63" s="941" t="s">
        <v>5505</v>
      </c>
      <c r="Q63" s="942">
        <f t="shared" si="0"/>
        <v>-5</v>
      </c>
      <c r="R63" s="979">
        <f t="shared" si="0"/>
        <v>-2.4900000000000002</v>
      </c>
      <c r="S63" s="942">
        <f t="shared" si="1"/>
        <v>-5</v>
      </c>
      <c r="T63" s="979">
        <f t="shared" si="2"/>
        <v>-2.33</v>
      </c>
      <c r="U63" s="986">
        <v>10</v>
      </c>
      <c r="V63" s="943">
        <v>8</v>
      </c>
      <c r="W63" s="943">
        <v>-2</v>
      </c>
      <c r="X63" s="984">
        <v>0.8</v>
      </c>
      <c r="Y63" s="982"/>
    </row>
    <row r="64" spans="1:25" ht="14.4" customHeight="1" x14ac:dyDescent="0.3">
      <c r="A64" s="948" t="s">
        <v>5506</v>
      </c>
      <c r="B64" s="943"/>
      <c r="C64" s="944"/>
      <c r="D64" s="933"/>
      <c r="E64" s="945"/>
      <c r="F64" s="946"/>
      <c r="G64" s="925"/>
      <c r="H64" s="938">
        <v>1</v>
      </c>
      <c r="I64" s="937">
        <v>0.72</v>
      </c>
      <c r="J64" s="924">
        <v>5</v>
      </c>
      <c r="K64" s="939">
        <v>0.72</v>
      </c>
      <c r="L64" s="938">
        <v>3</v>
      </c>
      <c r="M64" s="938">
        <v>24</v>
      </c>
      <c r="N64" s="940">
        <v>8</v>
      </c>
      <c r="O64" s="938" t="s">
        <v>5397</v>
      </c>
      <c r="P64" s="941" t="s">
        <v>5507</v>
      </c>
      <c r="Q64" s="942">
        <f t="shared" si="0"/>
        <v>1</v>
      </c>
      <c r="R64" s="979">
        <f t="shared" si="0"/>
        <v>0.72</v>
      </c>
      <c r="S64" s="942">
        <f t="shared" si="1"/>
        <v>1</v>
      </c>
      <c r="T64" s="979">
        <f t="shared" si="2"/>
        <v>0.72</v>
      </c>
      <c r="U64" s="986">
        <v>8</v>
      </c>
      <c r="V64" s="943">
        <v>5</v>
      </c>
      <c r="W64" s="943">
        <v>-3</v>
      </c>
      <c r="X64" s="984">
        <v>0.625</v>
      </c>
      <c r="Y64" s="982"/>
    </row>
    <row r="65" spans="1:25" ht="14.4" customHeight="1" x14ac:dyDescent="0.3">
      <c r="A65" s="947" t="s">
        <v>5508</v>
      </c>
      <c r="B65" s="928">
        <v>4</v>
      </c>
      <c r="C65" s="929">
        <v>1.71</v>
      </c>
      <c r="D65" s="930">
        <v>3</v>
      </c>
      <c r="E65" s="932">
        <v>4</v>
      </c>
      <c r="F65" s="915">
        <v>1.52</v>
      </c>
      <c r="G65" s="916">
        <v>2.5</v>
      </c>
      <c r="H65" s="911">
        <v>3</v>
      </c>
      <c r="I65" s="912">
        <v>1.29</v>
      </c>
      <c r="J65" s="913">
        <v>2.7</v>
      </c>
      <c r="K65" s="917">
        <v>0.43</v>
      </c>
      <c r="L65" s="914">
        <v>2</v>
      </c>
      <c r="M65" s="914">
        <v>18</v>
      </c>
      <c r="N65" s="918">
        <v>6</v>
      </c>
      <c r="O65" s="914" t="s">
        <v>5397</v>
      </c>
      <c r="P65" s="931" t="s">
        <v>5509</v>
      </c>
      <c r="Q65" s="919">
        <f t="shared" si="0"/>
        <v>-1</v>
      </c>
      <c r="R65" s="978">
        <f t="shared" si="0"/>
        <v>-0.41999999999999993</v>
      </c>
      <c r="S65" s="919">
        <f t="shared" si="1"/>
        <v>-1</v>
      </c>
      <c r="T65" s="978">
        <f t="shared" si="2"/>
        <v>-0.22999999999999998</v>
      </c>
      <c r="U65" s="985">
        <v>18</v>
      </c>
      <c r="V65" s="928">
        <v>8.1000000000000014</v>
      </c>
      <c r="W65" s="928">
        <v>-9.8999999999999986</v>
      </c>
      <c r="X65" s="983">
        <v>0.45000000000000007</v>
      </c>
      <c r="Y65" s="981"/>
    </row>
    <row r="66" spans="1:25" ht="14.4" customHeight="1" x14ac:dyDescent="0.3">
      <c r="A66" s="948" t="s">
        <v>5510</v>
      </c>
      <c r="B66" s="943"/>
      <c r="C66" s="944"/>
      <c r="D66" s="933"/>
      <c r="E66" s="936">
        <v>2</v>
      </c>
      <c r="F66" s="937">
        <v>1.01</v>
      </c>
      <c r="G66" s="924">
        <v>5</v>
      </c>
      <c r="H66" s="945">
        <v>3</v>
      </c>
      <c r="I66" s="946">
        <v>1.51</v>
      </c>
      <c r="J66" s="925">
        <v>3</v>
      </c>
      <c r="K66" s="939">
        <v>0.5</v>
      </c>
      <c r="L66" s="938">
        <v>2</v>
      </c>
      <c r="M66" s="938">
        <v>21</v>
      </c>
      <c r="N66" s="940">
        <v>7</v>
      </c>
      <c r="O66" s="938" t="s">
        <v>5397</v>
      </c>
      <c r="P66" s="941" t="s">
        <v>5511</v>
      </c>
      <c r="Q66" s="942">
        <f t="shared" si="0"/>
        <v>3</v>
      </c>
      <c r="R66" s="979">
        <f t="shared" si="0"/>
        <v>1.51</v>
      </c>
      <c r="S66" s="942">
        <f t="shared" si="1"/>
        <v>1</v>
      </c>
      <c r="T66" s="979">
        <f t="shared" si="2"/>
        <v>0.5</v>
      </c>
      <c r="U66" s="986">
        <v>21</v>
      </c>
      <c r="V66" s="943">
        <v>9</v>
      </c>
      <c r="W66" s="943">
        <v>-12</v>
      </c>
      <c r="X66" s="984">
        <v>0.42857142857142855</v>
      </c>
      <c r="Y66" s="982"/>
    </row>
    <row r="67" spans="1:25" ht="14.4" customHeight="1" x14ac:dyDescent="0.3">
      <c r="A67" s="947" t="s">
        <v>5512</v>
      </c>
      <c r="B67" s="928"/>
      <c r="C67" s="929"/>
      <c r="D67" s="930"/>
      <c r="E67" s="911">
        <v>1</v>
      </c>
      <c r="F67" s="912">
        <v>0.44</v>
      </c>
      <c r="G67" s="913">
        <v>8</v>
      </c>
      <c r="H67" s="914"/>
      <c r="I67" s="915"/>
      <c r="J67" s="916"/>
      <c r="K67" s="917">
        <v>0.42</v>
      </c>
      <c r="L67" s="914">
        <v>2</v>
      </c>
      <c r="M67" s="914">
        <v>18</v>
      </c>
      <c r="N67" s="918">
        <v>6</v>
      </c>
      <c r="O67" s="914" t="s">
        <v>5397</v>
      </c>
      <c r="P67" s="931" t="s">
        <v>5513</v>
      </c>
      <c r="Q67" s="919">
        <f t="shared" si="0"/>
        <v>0</v>
      </c>
      <c r="R67" s="978">
        <f t="shared" si="0"/>
        <v>0</v>
      </c>
      <c r="S67" s="919">
        <f t="shared" si="1"/>
        <v>-1</v>
      </c>
      <c r="T67" s="978">
        <f t="shared" si="2"/>
        <v>-0.44</v>
      </c>
      <c r="U67" s="985" t="s">
        <v>579</v>
      </c>
      <c r="V67" s="928" t="s">
        <v>579</v>
      </c>
      <c r="W67" s="928" t="s">
        <v>579</v>
      </c>
      <c r="X67" s="983" t="s">
        <v>579</v>
      </c>
      <c r="Y67" s="981"/>
    </row>
    <row r="68" spans="1:25" ht="14.4" customHeight="1" x14ac:dyDescent="0.3">
      <c r="A68" s="947" t="s">
        <v>5514</v>
      </c>
      <c r="B68" s="928">
        <v>1</v>
      </c>
      <c r="C68" s="929">
        <v>0.51</v>
      </c>
      <c r="D68" s="930">
        <v>2</v>
      </c>
      <c r="E68" s="911">
        <v>3</v>
      </c>
      <c r="F68" s="912">
        <v>1.52</v>
      </c>
      <c r="G68" s="913">
        <v>6</v>
      </c>
      <c r="H68" s="914"/>
      <c r="I68" s="915"/>
      <c r="J68" s="916"/>
      <c r="K68" s="917">
        <v>0.51</v>
      </c>
      <c r="L68" s="914">
        <v>2</v>
      </c>
      <c r="M68" s="914">
        <v>21</v>
      </c>
      <c r="N68" s="918">
        <v>7</v>
      </c>
      <c r="O68" s="914" t="s">
        <v>5397</v>
      </c>
      <c r="P68" s="931" t="s">
        <v>5515</v>
      </c>
      <c r="Q68" s="919">
        <f t="shared" si="0"/>
        <v>-1</v>
      </c>
      <c r="R68" s="978">
        <f t="shared" si="0"/>
        <v>-0.51</v>
      </c>
      <c r="S68" s="919">
        <f t="shared" si="1"/>
        <v>-3</v>
      </c>
      <c r="T68" s="978">
        <f t="shared" si="2"/>
        <v>-1.52</v>
      </c>
      <c r="U68" s="985" t="s">
        <v>579</v>
      </c>
      <c r="V68" s="928" t="s">
        <v>579</v>
      </c>
      <c r="W68" s="928" t="s">
        <v>579</v>
      </c>
      <c r="X68" s="983" t="s">
        <v>579</v>
      </c>
      <c r="Y68" s="981"/>
    </row>
    <row r="69" spans="1:25" ht="14.4" customHeight="1" x14ac:dyDescent="0.3">
      <c r="A69" s="947" t="s">
        <v>5516</v>
      </c>
      <c r="B69" s="928">
        <v>1</v>
      </c>
      <c r="C69" s="929">
        <v>0.35</v>
      </c>
      <c r="D69" s="930">
        <v>3</v>
      </c>
      <c r="E69" s="911">
        <v>5</v>
      </c>
      <c r="F69" s="912">
        <v>1.75</v>
      </c>
      <c r="G69" s="913">
        <v>5.4</v>
      </c>
      <c r="H69" s="914">
        <v>4</v>
      </c>
      <c r="I69" s="915">
        <v>1.39</v>
      </c>
      <c r="J69" s="916">
        <v>2.8</v>
      </c>
      <c r="K69" s="917">
        <v>0.35</v>
      </c>
      <c r="L69" s="914">
        <v>1</v>
      </c>
      <c r="M69" s="914">
        <v>12</v>
      </c>
      <c r="N69" s="918">
        <v>4</v>
      </c>
      <c r="O69" s="914" t="s">
        <v>5397</v>
      </c>
      <c r="P69" s="931" t="s">
        <v>5517</v>
      </c>
      <c r="Q69" s="919">
        <f t="shared" si="0"/>
        <v>3</v>
      </c>
      <c r="R69" s="978">
        <f t="shared" si="0"/>
        <v>1.04</v>
      </c>
      <c r="S69" s="919">
        <f t="shared" si="1"/>
        <v>-1</v>
      </c>
      <c r="T69" s="978">
        <f t="shared" si="2"/>
        <v>-0.3600000000000001</v>
      </c>
      <c r="U69" s="985">
        <v>16</v>
      </c>
      <c r="V69" s="928">
        <v>11.2</v>
      </c>
      <c r="W69" s="928">
        <v>-4.8000000000000007</v>
      </c>
      <c r="X69" s="983">
        <v>0.7</v>
      </c>
      <c r="Y69" s="981"/>
    </row>
    <row r="70" spans="1:25" ht="14.4" customHeight="1" x14ac:dyDescent="0.3">
      <c r="A70" s="948" t="s">
        <v>5518</v>
      </c>
      <c r="B70" s="943">
        <v>1</v>
      </c>
      <c r="C70" s="944">
        <v>0.49</v>
      </c>
      <c r="D70" s="933">
        <v>4</v>
      </c>
      <c r="E70" s="945"/>
      <c r="F70" s="946"/>
      <c r="G70" s="925"/>
      <c r="H70" s="938"/>
      <c r="I70" s="937"/>
      <c r="J70" s="924"/>
      <c r="K70" s="939">
        <v>0.49</v>
      </c>
      <c r="L70" s="938">
        <v>2</v>
      </c>
      <c r="M70" s="938">
        <v>18</v>
      </c>
      <c r="N70" s="940">
        <v>6</v>
      </c>
      <c r="O70" s="938" t="s">
        <v>5397</v>
      </c>
      <c r="P70" s="941" t="s">
        <v>5517</v>
      </c>
      <c r="Q70" s="942">
        <f t="shared" ref="Q70:R120" si="3">H70-B70</f>
        <v>-1</v>
      </c>
      <c r="R70" s="979">
        <f t="shared" si="3"/>
        <v>-0.49</v>
      </c>
      <c r="S70" s="942">
        <f t="shared" ref="S70:S120" si="4">H70-E70</f>
        <v>0</v>
      </c>
      <c r="T70" s="979">
        <f t="shared" ref="T70:T120" si="5">I70-F70</f>
        <v>0</v>
      </c>
      <c r="U70" s="986" t="s">
        <v>579</v>
      </c>
      <c r="V70" s="943" t="s">
        <v>579</v>
      </c>
      <c r="W70" s="943" t="s">
        <v>579</v>
      </c>
      <c r="X70" s="984" t="s">
        <v>579</v>
      </c>
      <c r="Y70" s="982"/>
    </row>
    <row r="71" spans="1:25" ht="14.4" customHeight="1" x14ac:dyDescent="0.3">
      <c r="A71" s="947" t="s">
        <v>5519</v>
      </c>
      <c r="B71" s="920">
        <v>9</v>
      </c>
      <c r="C71" s="921">
        <v>3.03</v>
      </c>
      <c r="D71" s="922">
        <v>3.3</v>
      </c>
      <c r="E71" s="932">
        <v>5</v>
      </c>
      <c r="F71" s="915">
        <v>1.52</v>
      </c>
      <c r="G71" s="916">
        <v>2</v>
      </c>
      <c r="H71" s="914">
        <v>5</v>
      </c>
      <c r="I71" s="915">
        <v>1.52</v>
      </c>
      <c r="J71" s="916">
        <v>2</v>
      </c>
      <c r="K71" s="917">
        <v>0.3</v>
      </c>
      <c r="L71" s="914">
        <v>1</v>
      </c>
      <c r="M71" s="914">
        <v>12</v>
      </c>
      <c r="N71" s="918">
        <v>4</v>
      </c>
      <c r="O71" s="914" t="s">
        <v>5397</v>
      </c>
      <c r="P71" s="931" t="s">
        <v>5520</v>
      </c>
      <c r="Q71" s="919">
        <f t="shared" si="3"/>
        <v>-4</v>
      </c>
      <c r="R71" s="978">
        <f t="shared" si="3"/>
        <v>-1.5099999999999998</v>
      </c>
      <c r="S71" s="919">
        <f t="shared" si="4"/>
        <v>0</v>
      </c>
      <c r="T71" s="978">
        <f t="shared" si="5"/>
        <v>0</v>
      </c>
      <c r="U71" s="985">
        <v>20</v>
      </c>
      <c r="V71" s="928">
        <v>10</v>
      </c>
      <c r="W71" s="928">
        <v>-10</v>
      </c>
      <c r="X71" s="983">
        <v>0.5</v>
      </c>
      <c r="Y71" s="981"/>
    </row>
    <row r="72" spans="1:25" ht="14.4" customHeight="1" x14ac:dyDescent="0.3">
      <c r="A72" s="948" t="s">
        <v>5521</v>
      </c>
      <c r="B72" s="934">
        <v>2</v>
      </c>
      <c r="C72" s="935">
        <v>0.94</v>
      </c>
      <c r="D72" s="923">
        <v>5.5</v>
      </c>
      <c r="E72" s="936"/>
      <c r="F72" s="937"/>
      <c r="G72" s="924"/>
      <c r="H72" s="938"/>
      <c r="I72" s="937"/>
      <c r="J72" s="924"/>
      <c r="K72" s="939">
        <v>0.46</v>
      </c>
      <c r="L72" s="938">
        <v>2</v>
      </c>
      <c r="M72" s="938">
        <v>18</v>
      </c>
      <c r="N72" s="940">
        <v>6</v>
      </c>
      <c r="O72" s="938" t="s">
        <v>5397</v>
      </c>
      <c r="P72" s="941" t="s">
        <v>5522</v>
      </c>
      <c r="Q72" s="942">
        <f t="shared" si="3"/>
        <v>-2</v>
      </c>
      <c r="R72" s="979">
        <f t="shared" si="3"/>
        <v>-0.94</v>
      </c>
      <c r="S72" s="942">
        <f t="shared" si="4"/>
        <v>0</v>
      </c>
      <c r="T72" s="979">
        <f t="shared" si="5"/>
        <v>0</v>
      </c>
      <c r="U72" s="986" t="s">
        <v>579</v>
      </c>
      <c r="V72" s="943" t="s">
        <v>579</v>
      </c>
      <c r="W72" s="943" t="s">
        <v>579</v>
      </c>
      <c r="X72" s="984" t="s">
        <v>579</v>
      </c>
      <c r="Y72" s="982"/>
    </row>
    <row r="73" spans="1:25" ht="14.4" customHeight="1" x14ac:dyDescent="0.3">
      <c r="A73" s="948" t="s">
        <v>5523</v>
      </c>
      <c r="B73" s="934">
        <v>1</v>
      </c>
      <c r="C73" s="935">
        <v>0.81</v>
      </c>
      <c r="D73" s="923">
        <v>12</v>
      </c>
      <c r="E73" s="936"/>
      <c r="F73" s="937"/>
      <c r="G73" s="924"/>
      <c r="H73" s="938"/>
      <c r="I73" s="937"/>
      <c r="J73" s="924"/>
      <c r="K73" s="939">
        <v>0.68</v>
      </c>
      <c r="L73" s="938">
        <v>3</v>
      </c>
      <c r="M73" s="938">
        <v>24</v>
      </c>
      <c r="N73" s="940">
        <v>8</v>
      </c>
      <c r="O73" s="938" t="s">
        <v>5397</v>
      </c>
      <c r="P73" s="941" t="s">
        <v>5524</v>
      </c>
      <c r="Q73" s="942">
        <f t="shared" si="3"/>
        <v>-1</v>
      </c>
      <c r="R73" s="979">
        <f t="shared" si="3"/>
        <v>-0.81</v>
      </c>
      <c r="S73" s="942">
        <f t="shared" si="4"/>
        <v>0</v>
      </c>
      <c r="T73" s="979">
        <f t="shared" si="5"/>
        <v>0</v>
      </c>
      <c r="U73" s="986" t="s">
        <v>579</v>
      </c>
      <c r="V73" s="943" t="s">
        <v>579</v>
      </c>
      <c r="W73" s="943" t="s">
        <v>579</v>
      </c>
      <c r="X73" s="984" t="s">
        <v>579</v>
      </c>
      <c r="Y73" s="982"/>
    </row>
    <row r="74" spans="1:25" ht="14.4" customHeight="1" x14ac:dyDescent="0.3">
      <c r="A74" s="947" t="s">
        <v>5525</v>
      </c>
      <c r="B74" s="928"/>
      <c r="C74" s="929"/>
      <c r="D74" s="930"/>
      <c r="E74" s="932">
        <v>1</v>
      </c>
      <c r="F74" s="915">
        <v>0.8</v>
      </c>
      <c r="G74" s="916">
        <v>12</v>
      </c>
      <c r="H74" s="911">
        <v>1</v>
      </c>
      <c r="I74" s="912">
        <v>0.74</v>
      </c>
      <c r="J74" s="913">
        <v>2</v>
      </c>
      <c r="K74" s="917">
        <v>0.74</v>
      </c>
      <c r="L74" s="914">
        <v>2</v>
      </c>
      <c r="M74" s="914">
        <v>15</v>
      </c>
      <c r="N74" s="918">
        <v>5</v>
      </c>
      <c r="O74" s="914" t="s">
        <v>5397</v>
      </c>
      <c r="P74" s="931" t="s">
        <v>5526</v>
      </c>
      <c r="Q74" s="919">
        <f t="shared" si="3"/>
        <v>1</v>
      </c>
      <c r="R74" s="978">
        <f t="shared" si="3"/>
        <v>0.74</v>
      </c>
      <c r="S74" s="919">
        <f t="shared" si="4"/>
        <v>0</v>
      </c>
      <c r="T74" s="978">
        <f t="shared" si="5"/>
        <v>-6.0000000000000053E-2</v>
      </c>
      <c r="U74" s="985">
        <v>5</v>
      </c>
      <c r="V74" s="928">
        <v>2</v>
      </c>
      <c r="W74" s="928">
        <v>-3</v>
      </c>
      <c r="X74" s="983">
        <v>0.4</v>
      </c>
      <c r="Y74" s="981"/>
    </row>
    <row r="75" spans="1:25" ht="14.4" customHeight="1" x14ac:dyDescent="0.3">
      <c r="A75" s="948" t="s">
        <v>5527</v>
      </c>
      <c r="B75" s="943">
        <v>1</v>
      </c>
      <c r="C75" s="944">
        <v>1.24</v>
      </c>
      <c r="D75" s="933">
        <v>9</v>
      </c>
      <c r="E75" s="936">
        <v>2</v>
      </c>
      <c r="F75" s="937">
        <v>2.4700000000000002</v>
      </c>
      <c r="G75" s="924">
        <v>9</v>
      </c>
      <c r="H75" s="945">
        <v>2</v>
      </c>
      <c r="I75" s="946">
        <v>2.86</v>
      </c>
      <c r="J75" s="926">
        <v>16.5</v>
      </c>
      <c r="K75" s="939">
        <v>1.24</v>
      </c>
      <c r="L75" s="938">
        <v>4</v>
      </c>
      <c r="M75" s="938">
        <v>33</v>
      </c>
      <c r="N75" s="940">
        <v>11</v>
      </c>
      <c r="O75" s="938" t="s">
        <v>5397</v>
      </c>
      <c r="P75" s="941" t="s">
        <v>5528</v>
      </c>
      <c r="Q75" s="942">
        <f t="shared" si="3"/>
        <v>1</v>
      </c>
      <c r="R75" s="979">
        <f t="shared" si="3"/>
        <v>1.6199999999999999</v>
      </c>
      <c r="S75" s="942">
        <f t="shared" si="4"/>
        <v>0</v>
      </c>
      <c r="T75" s="979">
        <f t="shared" si="5"/>
        <v>0.38999999999999968</v>
      </c>
      <c r="U75" s="986">
        <v>22</v>
      </c>
      <c r="V75" s="943">
        <v>33</v>
      </c>
      <c r="W75" s="943">
        <v>11</v>
      </c>
      <c r="X75" s="984">
        <v>1.5</v>
      </c>
      <c r="Y75" s="982">
        <v>14</v>
      </c>
    </row>
    <row r="76" spans="1:25" ht="14.4" customHeight="1" x14ac:dyDescent="0.3">
      <c r="A76" s="947" t="s">
        <v>5529</v>
      </c>
      <c r="B76" s="928">
        <v>2</v>
      </c>
      <c r="C76" s="929">
        <v>0.91</v>
      </c>
      <c r="D76" s="930">
        <v>5</v>
      </c>
      <c r="E76" s="911">
        <v>2</v>
      </c>
      <c r="F76" s="912">
        <v>1.43</v>
      </c>
      <c r="G76" s="913">
        <v>2</v>
      </c>
      <c r="H76" s="914">
        <v>1</v>
      </c>
      <c r="I76" s="915">
        <v>0.45</v>
      </c>
      <c r="J76" s="916">
        <v>1</v>
      </c>
      <c r="K76" s="917">
        <v>0.45</v>
      </c>
      <c r="L76" s="914">
        <v>1</v>
      </c>
      <c r="M76" s="914">
        <v>12</v>
      </c>
      <c r="N76" s="918">
        <v>4</v>
      </c>
      <c r="O76" s="914" t="s">
        <v>5397</v>
      </c>
      <c r="P76" s="931" t="s">
        <v>5530</v>
      </c>
      <c r="Q76" s="919">
        <f t="shared" si="3"/>
        <v>-1</v>
      </c>
      <c r="R76" s="978">
        <f t="shared" si="3"/>
        <v>-0.46</v>
      </c>
      <c r="S76" s="919">
        <f t="shared" si="4"/>
        <v>-1</v>
      </c>
      <c r="T76" s="978">
        <f t="shared" si="5"/>
        <v>-0.98</v>
      </c>
      <c r="U76" s="985">
        <v>4</v>
      </c>
      <c r="V76" s="928">
        <v>1</v>
      </c>
      <c r="W76" s="928">
        <v>-3</v>
      </c>
      <c r="X76" s="983">
        <v>0.25</v>
      </c>
      <c r="Y76" s="981"/>
    </row>
    <row r="77" spans="1:25" ht="14.4" customHeight="1" x14ac:dyDescent="0.3">
      <c r="A77" s="948" t="s">
        <v>5531</v>
      </c>
      <c r="B77" s="943"/>
      <c r="C77" s="944"/>
      <c r="D77" s="933"/>
      <c r="E77" s="945">
        <v>1</v>
      </c>
      <c r="F77" s="946">
        <v>0.72</v>
      </c>
      <c r="G77" s="925">
        <v>5</v>
      </c>
      <c r="H77" s="938"/>
      <c r="I77" s="937"/>
      <c r="J77" s="924"/>
      <c r="K77" s="939">
        <v>0.72</v>
      </c>
      <c r="L77" s="938">
        <v>3</v>
      </c>
      <c r="M77" s="938">
        <v>24</v>
      </c>
      <c r="N77" s="940">
        <v>8</v>
      </c>
      <c r="O77" s="938" t="s">
        <v>5397</v>
      </c>
      <c r="P77" s="941" t="s">
        <v>5530</v>
      </c>
      <c r="Q77" s="942">
        <f t="shared" si="3"/>
        <v>0</v>
      </c>
      <c r="R77" s="979">
        <f t="shared" si="3"/>
        <v>0</v>
      </c>
      <c r="S77" s="942">
        <f t="shared" si="4"/>
        <v>-1</v>
      </c>
      <c r="T77" s="979">
        <f t="shared" si="5"/>
        <v>-0.72</v>
      </c>
      <c r="U77" s="986" t="s">
        <v>579</v>
      </c>
      <c r="V77" s="943" t="s">
        <v>579</v>
      </c>
      <c r="W77" s="943" t="s">
        <v>579</v>
      </c>
      <c r="X77" s="984" t="s">
        <v>579</v>
      </c>
      <c r="Y77" s="982"/>
    </row>
    <row r="78" spans="1:25" ht="14.4" customHeight="1" x14ac:dyDescent="0.3">
      <c r="A78" s="947" t="s">
        <v>5532</v>
      </c>
      <c r="B78" s="928"/>
      <c r="C78" s="929"/>
      <c r="D78" s="930"/>
      <c r="E78" s="932"/>
      <c r="F78" s="915"/>
      <c r="G78" s="916"/>
      <c r="H78" s="911">
        <v>1</v>
      </c>
      <c r="I78" s="912">
        <v>0.54</v>
      </c>
      <c r="J78" s="913">
        <v>6</v>
      </c>
      <c r="K78" s="917">
        <v>0.54</v>
      </c>
      <c r="L78" s="914">
        <v>3</v>
      </c>
      <c r="M78" s="914">
        <v>27</v>
      </c>
      <c r="N78" s="918">
        <v>9</v>
      </c>
      <c r="O78" s="914" t="s">
        <v>5397</v>
      </c>
      <c r="P78" s="931" t="s">
        <v>5533</v>
      </c>
      <c r="Q78" s="919">
        <f t="shared" si="3"/>
        <v>1</v>
      </c>
      <c r="R78" s="978">
        <f t="shared" si="3"/>
        <v>0.54</v>
      </c>
      <c r="S78" s="919">
        <f t="shared" si="4"/>
        <v>1</v>
      </c>
      <c r="T78" s="978">
        <f t="shared" si="5"/>
        <v>0.54</v>
      </c>
      <c r="U78" s="985">
        <v>9</v>
      </c>
      <c r="V78" s="928">
        <v>6</v>
      </c>
      <c r="W78" s="928">
        <v>-3</v>
      </c>
      <c r="X78" s="983">
        <v>0.66666666666666663</v>
      </c>
      <c r="Y78" s="981"/>
    </row>
    <row r="79" spans="1:25" ht="14.4" customHeight="1" x14ac:dyDescent="0.3">
      <c r="A79" s="947" t="s">
        <v>5534</v>
      </c>
      <c r="B79" s="928">
        <v>2</v>
      </c>
      <c r="C79" s="929">
        <v>0.98</v>
      </c>
      <c r="D79" s="930">
        <v>5.5</v>
      </c>
      <c r="E79" s="932"/>
      <c r="F79" s="915"/>
      <c r="G79" s="916"/>
      <c r="H79" s="911">
        <v>2</v>
      </c>
      <c r="I79" s="912">
        <v>0.97</v>
      </c>
      <c r="J79" s="913">
        <v>2.5</v>
      </c>
      <c r="K79" s="917">
        <v>0.49</v>
      </c>
      <c r="L79" s="914">
        <v>2</v>
      </c>
      <c r="M79" s="914">
        <v>21</v>
      </c>
      <c r="N79" s="918">
        <v>7</v>
      </c>
      <c r="O79" s="914" t="s">
        <v>5397</v>
      </c>
      <c r="P79" s="931" t="s">
        <v>5535</v>
      </c>
      <c r="Q79" s="919">
        <f t="shared" si="3"/>
        <v>0</v>
      </c>
      <c r="R79" s="978">
        <f t="shared" si="3"/>
        <v>-1.0000000000000009E-2</v>
      </c>
      <c r="S79" s="919">
        <f t="shared" si="4"/>
        <v>2</v>
      </c>
      <c r="T79" s="978">
        <f t="shared" si="5"/>
        <v>0.97</v>
      </c>
      <c r="U79" s="985">
        <v>14</v>
      </c>
      <c r="V79" s="928">
        <v>5</v>
      </c>
      <c r="W79" s="928">
        <v>-9</v>
      </c>
      <c r="X79" s="983">
        <v>0.35714285714285715</v>
      </c>
      <c r="Y79" s="981"/>
    </row>
    <row r="80" spans="1:25" ht="14.4" customHeight="1" x14ac:dyDescent="0.3">
      <c r="A80" s="948" t="s">
        <v>5536</v>
      </c>
      <c r="B80" s="943">
        <v>1</v>
      </c>
      <c r="C80" s="944">
        <v>0.65</v>
      </c>
      <c r="D80" s="933">
        <v>10</v>
      </c>
      <c r="E80" s="936">
        <v>3</v>
      </c>
      <c r="F80" s="937">
        <v>1.94</v>
      </c>
      <c r="G80" s="924">
        <v>7.3</v>
      </c>
      <c r="H80" s="945">
        <v>1</v>
      </c>
      <c r="I80" s="946">
        <v>0.65</v>
      </c>
      <c r="J80" s="925">
        <v>5</v>
      </c>
      <c r="K80" s="939">
        <v>0.65</v>
      </c>
      <c r="L80" s="938">
        <v>3</v>
      </c>
      <c r="M80" s="938">
        <v>30</v>
      </c>
      <c r="N80" s="940">
        <v>10</v>
      </c>
      <c r="O80" s="938" t="s">
        <v>5397</v>
      </c>
      <c r="P80" s="941" t="s">
        <v>5537</v>
      </c>
      <c r="Q80" s="942">
        <f t="shared" si="3"/>
        <v>0</v>
      </c>
      <c r="R80" s="979">
        <f t="shared" si="3"/>
        <v>0</v>
      </c>
      <c r="S80" s="942">
        <f t="shared" si="4"/>
        <v>-2</v>
      </c>
      <c r="T80" s="979">
        <f t="shared" si="5"/>
        <v>-1.29</v>
      </c>
      <c r="U80" s="986">
        <v>10</v>
      </c>
      <c r="V80" s="943">
        <v>5</v>
      </c>
      <c r="W80" s="943">
        <v>-5</v>
      </c>
      <c r="X80" s="984">
        <v>0.5</v>
      </c>
      <c r="Y80" s="982"/>
    </row>
    <row r="81" spans="1:25" ht="14.4" customHeight="1" x14ac:dyDescent="0.3">
      <c r="A81" s="947" t="s">
        <v>5538</v>
      </c>
      <c r="B81" s="920">
        <v>19</v>
      </c>
      <c r="C81" s="921">
        <v>4.75</v>
      </c>
      <c r="D81" s="922">
        <v>2.6</v>
      </c>
      <c r="E81" s="932">
        <v>16</v>
      </c>
      <c r="F81" s="915">
        <v>4.13</v>
      </c>
      <c r="G81" s="916">
        <v>2.6</v>
      </c>
      <c r="H81" s="914">
        <v>13</v>
      </c>
      <c r="I81" s="915">
        <v>3.33</v>
      </c>
      <c r="J81" s="916">
        <v>3</v>
      </c>
      <c r="K81" s="917">
        <v>0.25</v>
      </c>
      <c r="L81" s="914">
        <v>1</v>
      </c>
      <c r="M81" s="914">
        <v>9</v>
      </c>
      <c r="N81" s="918">
        <v>3</v>
      </c>
      <c r="O81" s="914" t="s">
        <v>5397</v>
      </c>
      <c r="P81" s="931" t="s">
        <v>5539</v>
      </c>
      <c r="Q81" s="919">
        <f t="shared" si="3"/>
        <v>-6</v>
      </c>
      <c r="R81" s="978">
        <f t="shared" si="3"/>
        <v>-1.42</v>
      </c>
      <c r="S81" s="919">
        <f t="shared" si="4"/>
        <v>-3</v>
      </c>
      <c r="T81" s="978">
        <f t="shared" si="5"/>
        <v>-0.79999999999999982</v>
      </c>
      <c r="U81" s="985">
        <v>39</v>
      </c>
      <c r="V81" s="928">
        <v>39</v>
      </c>
      <c r="W81" s="928">
        <v>0</v>
      </c>
      <c r="X81" s="983">
        <v>1</v>
      </c>
      <c r="Y81" s="981">
        <v>6</v>
      </c>
    </row>
    <row r="82" spans="1:25" ht="14.4" customHeight="1" x14ac:dyDescent="0.3">
      <c r="A82" s="948" t="s">
        <v>5540</v>
      </c>
      <c r="B82" s="934">
        <v>4</v>
      </c>
      <c r="C82" s="935">
        <v>1.25</v>
      </c>
      <c r="D82" s="923">
        <v>4.5</v>
      </c>
      <c r="E82" s="936">
        <v>3</v>
      </c>
      <c r="F82" s="937">
        <v>0.96</v>
      </c>
      <c r="G82" s="924">
        <v>4</v>
      </c>
      <c r="H82" s="938">
        <v>2</v>
      </c>
      <c r="I82" s="937">
        <v>0.64</v>
      </c>
      <c r="J82" s="926">
        <v>5</v>
      </c>
      <c r="K82" s="939">
        <v>0.31</v>
      </c>
      <c r="L82" s="938">
        <v>1</v>
      </c>
      <c r="M82" s="938">
        <v>12</v>
      </c>
      <c r="N82" s="940">
        <v>4</v>
      </c>
      <c r="O82" s="938" t="s">
        <v>5397</v>
      </c>
      <c r="P82" s="941" t="s">
        <v>5541</v>
      </c>
      <c r="Q82" s="942">
        <f t="shared" si="3"/>
        <v>-2</v>
      </c>
      <c r="R82" s="979">
        <f t="shared" si="3"/>
        <v>-0.61</v>
      </c>
      <c r="S82" s="942">
        <f t="shared" si="4"/>
        <v>-1</v>
      </c>
      <c r="T82" s="979">
        <f t="shared" si="5"/>
        <v>-0.31999999999999995</v>
      </c>
      <c r="U82" s="986">
        <v>8</v>
      </c>
      <c r="V82" s="943">
        <v>10</v>
      </c>
      <c r="W82" s="943">
        <v>2</v>
      </c>
      <c r="X82" s="984">
        <v>1.25</v>
      </c>
      <c r="Y82" s="982">
        <v>4</v>
      </c>
    </row>
    <row r="83" spans="1:25" ht="14.4" customHeight="1" x14ac:dyDescent="0.3">
      <c r="A83" s="948" t="s">
        <v>5542</v>
      </c>
      <c r="B83" s="934">
        <v>1</v>
      </c>
      <c r="C83" s="935">
        <v>0.62</v>
      </c>
      <c r="D83" s="923">
        <v>4</v>
      </c>
      <c r="E83" s="936"/>
      <c r="F83" s="937"/>
      <c r="G83" s="924"/>
      <c r="H83" s="938">
        <v>1</v>
      </c>
      <c r="I83" s="937">
        <v>0.62</v>
      </c>
      <c r="J83" s="924">
        <v>2</v>
      </c>
      <c r="K83" s="939">
        <v>0.62</v>
      </c>
      <c r="L83" s="938">
        <v>2</v>
      </c>
      <c r="M83" s="938">
        <v>21</v>
      </c>
      <c r="N83" s="940">
        <v>7</v>
      </c>
      <c r="O83" s="938" t="s">
        <v>5397</v>
      </c>
      <c r="P83" s="941" t="s">
        <v>5543</v>
      </c>
      <c r="Q83" s="942">
        <f t="shared" si="3"/>
        <v>0</v>
      </c>
      <c r="R83" s="979">
        <f t="shared" si="3"/>
        <v>0</v>
      </c>
      <c r="S83" s="942">
        <f t="shared" si="4"/>
        <v>1</v>
      </c>
      <c r="T83" s="979">
        <f t="shared" si="5"/>
        <v>0.62</v>
      </c>
      <c r="U83" s="986">
        <v>7</v>
      </c>
      <c r="V83" s="943">
        <v>2</v>
      </c>
      <c r="W83" s="943">
        <v>-5</v>
      </c>
      <c r="X83" s="984">
        <v>0.2857142857142857</v>
      </c>
      <c r="Y83" s="982"/>
    </row>
    <row r="84" spans="1:25" ht="14.4" customHeight="1" x14ac:dyDescent="0.3">
      <c r="A84" s="947" t="s">
        <v>5544</v>
      </c>
      <c r="B84" s="928"/>
      <c r="C84" s="929"/>
      <c r="D84" s="930"/>
      <c r="E84" s="932"/>
      <c r="F84" s="915"/>
      <c r="G84" s="916"/>
      <c r="H84" s="911">
        <v>1</v>
      </c>
      <c r="I84" s="912">
        <v>0.49</v>
      </c>
      <c r="J84" s="927">
        <v>11</v>
      </c>
      <c r="K84" s="917">
        <v>0.49</v>
      </c>
      <c r="L84" s="914">
        <v>2</v>
      </c>
      <c r="M84" s="914">
        <v>15</v>
      </c>
      <c r="N84" s="918">
        <v>5</v>
      </c>
      <c r="O84" s="914" t="s">
        <v>5397</v>
      </c>
      <c r="P84" s="931" t="s">
        <v>5545</v>
      </c>
      <c r="Q84" s="919">
        <f t="shared" si="3"/>
        <v>1</v>
      </c>
      <c r="R84" s="978">
        <f t="shared" si="3"/>
        <v>0.49</v>
      </c>
      <c r="S84" s="919">
        <f t="shared" si="4"/>
        <v>1</v>
      </c>
      <c r="T84" s="978">
        <f t="shared" si="5"/>
        <v>0.49</v>
      </c>
      <c r="U84" s="985">
        <v>5</v>
      </c>
      <c r="V84" s="928">
        <v>11</v>
      </c>
      <c r="W84" s="928">
        <v>6</v>
      </c>
      <c r="X84" s="983">
        <v>2.2000000000000002</v>
      </c>
      <c r="Y84" s="981">
        <v>6</v>
      </c>
    </row>
    <row r="85" spans="1:25" ht="14.4" customHeight="1" x14ac:dyDescent="0.3">
      <c r="A85" s="948" t="s">
        <v>5546</v>
      </c>
      <c r="B85" s="943"/>
      <c r="C85" s="944"/>
      <c r="D85" s="933"/>
      <c r="E85" s="936">
        <v>1</v>
      </c>
      <c r="F85" s="937">
        <v>1.07</v>
      </c>
      <c r="G85" s="924">
        <v>12</v>
      </c>
      <c r="H85" s="945"/>
      <c r="I85" s="946"/>
      <c r="J85" s="925"/>
      <c r="K85" s="939">
        <v>1.07</v>
      </c>
      <c r="L85" s="938">
        <v>3</v>
      </c>
      <c r="M85" s="938">
        <v>24</v>
      </c>
      <c r="N85" s="940">
        <v>8</v>
      </c>
      <c r="O85" s="938" t="s">
        <v>5397</v>
      </c>
      <c r="P85" s="941" t="s">
        <v>5547</v>
      </c>
      <c r="Q85" s="942">
        <f t="shared" si="3"/>
        <v>0</v>
      </c>
      <c r="R85" s="979">
        <f t="shared" si="3"/>
        <v>0</v>
      </c>
      <c r="S85" s="942">
        <f t="shared" si="4"/>
        <v>-1</v>
      </c>
      <c r="T85" s="979">
        <f t="shared" si="5"/>
        <v>-1.07</v>
      </c>
      <c r="U85" s="986" t="s">
        <v>579</v>
      </c>
      <c r="V85" s="943" t="s">
        <v>579</v>
      </c>
      <c r="W85" s="943" t="s">
        <v>579</v>
      </c>
      <c r="X85" s="984" t="s">
        <v>579</v>
      </c>
      <c r="Y85" s="982"/>
    </row>
    <row r="86" spans="1:25" ht="14.4" customHeight="1" x14ac:dyDescent="0.3">
      <c r="A86" s="947" t="s">
        <v>5548</v>
      </c>
      <c r="B86" s="928"/>
      <c r="C86" s="929"/>
      <c r="D86" s="930"/>
      <c r="E86" s="932"/>
      <c r="F86" s="915"/>
      <c r="G86" s="916"/>
      <c r="H86" s="911">
        <v>1</v>
      </c>
      <c r="I86" s="912">
        <v>3</v>
      </c>
      <c r="J86" s="913">
        <v>7</v>
      </c>
      <c r="K86" s="917">
        <v>3</v>
      </c>
      <c r="L86" s="914">
        <v>6</v>
      </c>
      <c r="M86" s="914">
        <v>54</v>
      </c>
      <c r="N86" s="918">
        <v>18</v>
      </c>
      <c r="O86" s="914" t="s">
        <v>5397</v>
      </c>
      <c r="P86" s="931" t="s">
        <v>5549</v>
      </c>
      <c r="Q86" s="919">
        <f t="shared" si="3"/>
        <v>1</v>
      </c>
      <c r="R86" s="978">
        <f t="shared" si="3"/>
        <v>3</v>
      </c>
      <c r="S86" s="919">
        <f t="shared" si="4"/>
        <v>1</v>
      </c>
      <c r="T86" s="978">
        <f t="shared" si="5"/>
        <v>3</v>
      </c>
      <c r="U86" s="985">
        <v>18</v>
      </c>
      <c r="V86" s="928">
        <v>7</v>
      </c>
      <c r="W86" s="928">
        <v>-11</v>
      </c>
      <c r="X86" s="983">
        <v>0.3888888888888889</v>
      </c>
      <c r="Y86" s="981"/>
    </row>
    <row r="87" spans="1:25" ht="14.4" customHeight="1" x14ac:dyDescent="0.3">
      <c r="A87" s="948" t="s">
        <v>5550</v>
      </c>
      <c r="B87" s="943">
        <v>1</v>
      </c>
      <c r="C87" s="944">
        <v>6.71</v>
      </c>
      <c r="D87" s="933">
        <v>32</v>
      </c>
      <c r="E87" s="936"/>
      <c r="F87" s="937"/>
      <c r="G87" s="924"/>
      <c r="H87" s="945"/>
      <c r="I87" s="946"/>
      <c r="J87" s="925"/>
      <c r="K87" s="939">
        <v>5.89</v>
      </c>
      <c r="L87" s="938">
        <v>7</v>
      </c>
      <c r="M87" s="938">
        <v>66</v>
      </c>
      <c r="N87" s="940">
        <v>22</v>
      </c>
      <c r="O87" s="938" t="s">
        <v>5397</v>
      </c>
      <c r="P87" s="941" t="s">
        <v>5551</v>
      </c>
      <c r="Q87" s="942">
        <f t="shared" si="3"/>
        <v>-1</v>
      </c>
      <c r="R87" s="979">
        <f t="shared" si="3"/>
        <v>-6.71</v>
      </c>
      <c r="S87" s="942">
        <f t="shared" si="4"/>
        <v>0</v>
      </c>
      <c r="T87" s="979">
        <f t="shared" si="5"/>
        <v>0</v>
      </c>
      <c r="U87" s="986" t="s">
        <v>579</v>
      </c>
      <c r="V87" s="943" t="s">
        <v>579</v>
      </c>
      <c r="W87" s="943" t="s">
        <v>579</v>
      </c>
      <c r="X87" s="984" t="s">
        <v>579</v>
      </c>
      <c r="Y87" s="982"/>
    </row>
    <row r="88" spans="1:25" ht="14.4" customHeight="1" x14ac:dyDescent="0.3">
      <c r="A88" s="947" t="s">
        <v>5552</v>
      </c>
      <c r="B88" s="920">
        <v>7</v>
      </c>
      <c r="C88" s="921">
        <v>11.51</v>
      </c>
      <c r="D88" s="922">
        <v>9.1</v>
      </c>
      <c r="E88" s="932">
        <v>2</v>
      </c>
      <c r="F88" s="915">
        <v>2.54</v>
      </c>
      <c r="G88" s="916">
        <v>4.5</v>
      </c>
      <c r="H88" s="914">
        <v>2</v>
      </c>
      <c r="I88" s="915">
        <v>2.54</v>
      </c>
      <c r="J88" s="916">
        <v>5</v>
      </c>
      <c r="K88" s="917">
        <v>1.43</v>
      </c>
      <c r="L88" s="914">
        <v>4</v>
      </c>
      <c r="M88" s="914">
        <v>36</v>
      </c>
      <c r="N88" s="918">
        <v>12</v>
      </c>
      <c r="O88" s="914" t="s">
        <v>5397</v>
      </c>
      <c r="P88" s="931" t="s">
        <v>5553</v>
      </c>
      <c r="Q88" s="919">
        <f t="shared" si="3"/>
        <v>-5</v>
      </c>
      <c r="R88" s="978">
        <f t="shared" si="3"/>
        <v>-8.9699999999999989</v>
      </c>
      <c r="S88" s="919">
        <f t="shared" si="4"/>
        <v>0</v>
      </c>
      <c r="T88" s="978">
        <f t="shared" si="5"/>
        <v>0</v>
      </c>
      <c r="U88" s="985">
        <v>24</v>
      </c>
      <c r="V88" s="928">
        <v>10</v>
      </c>
      <c r="W88" s="928">
        <v>-14</v>
      </c>
      <c r="X88" s="983">
        <v>0.41666666666666669</v>
      </c>
      <c r="Y88" s="981"/>
    </row>
    <row r="89" spans="1:25" ht="14.4" customHeight="1" x14ac:dyDescent="0.3">
      <c r="A89" s="948" t="s">
        <v>5554</v>
      </c>
      <c r="B89" s="934">
        <v>2</v>
      </c>
      <c r="C89" s="935">
        <v>2.67</v>
      </c>
      <c r="D89" s="923">
        <v>8</v>
      </c>
      <c r="E89" s="936">
        <v>2</v>
      </c>
      <c r="F89" s="937">
        <v>3.62</v>
      </c>
      <c r="G89" s="924">
        <v>18.5</v>
      </c>
      <c r="H89" s="938">
        <v>5</v>
      </c>
      <c r="I89" s="937">
        <v>10.93</v>
      </c>
      <c r="J89" s="926">
        <v>22.6</v>
      </c>
      <c r="K89" s="939">
        <v>1.81</v>
      </c>
      <c r="L89" s="938">
        <v>5</v>
      </c>
      <c r="M89" s="938">
        <v>45</v>
      </c>
      <c r="N89" s="940">
        <v>15</v>
      </c>
      <c r="O89" s="938" t="s">
        <v>5397</v>
      </c>
      <c r="P89" s="941" t="s">
        <v>5555</v>
      </c>
      <c r="Q89" s="942">
        <f t="shared" si="3"/>
        <v>3</v>
      </c>
      <c r="R89" s="979">
        <f t="shared" si="3"/>
        <v>8.26</v>
      </c>
      <c r="S89" s="942">
        <f t="shared" si="4"/>
        <v>3</v>
      </c>
      <c r="T89" s="979">
        <f t="shared" si="5"/>
        <v>7.31</v>
      </c>
      <c r="U89" s="986">
        <v>75</v>
      </c>
      <c r="V89" s="943">
        <v>113</v>
      </c>
      <c r="W89" s="943">
        <v>38</v>
      </c>
      <c r="X89" s="984">
        <v>1.5066666666666666</v>
      </c>
      <c r="Y89" s="982">
        <v>45</v>
      </c>
    </row>
    <row r="90" spans="1:25" ht="14.4" customHeight="1" x14ac:dyDescent="0.3">
      <c r="A90" s="948" t="s">
        <v>5556</v>
      </c>
      <c r="B90" s="934"/>
      <c r="C90" s="935"/>
      <c r="D90" s="923"/>
      <c r="E90" s="936">
        <v>1</v>
      </c>
      <c r="F90" s="937">
        <v>3.72</v>
      </c>
      <c r="G90" s="924">
        <v>12</v>
      </c>
      <c r="H90" s="938"/>
      <c r="I90" s="937"/>
      <c r="J90" s="924"/>
      <c r="K90" s="939">
        <v>3.72</v>
      </c>
      <c r="L90" s="938">
        <v>8</v>
      </c>
      <c r="M90" s="938">
        <v>69</v>
      </c>
      <c r="N90" s="940">
        <v>23</v>
      </c>
      <c r="O90" s="938" t="s">
        <v>5397</v>
      </c>
      <c r="P90" s="941" t="s">
        <v>5557</v>
      </c>
      <c r="Q90" s="942">
        <f t="shared" si="3"/>
        <v>0</v>
      </c>
      <c r="R90" s="979">
        <f t="shared" si="3"/>
        <v>0</v>
      </c>
      <c r="S90" s="942">
        <f t="shared" si="4"/>
        <v>-1</v>
      </c>
      <c r="T90" s="979">
        <f t="shared" si="5"/>
        <v>-3.72</v>
      </c>
      <c r="U90" s="986" t="s">
        <v>579</v>
      </c>
      <c r="V90" s="943" t="s">
        <v>579</v>
      </c>
      <c r="W90" s="943" t="s">
        <v>579</v>
      </c>
      <c r="X90" s="984" t="s">
        <v>579</v>
      </c>
      <c r="Y90" s="982"/>
    </row>
    <row r="91" spans="1:25" ht="14.4" customHeight="1" x14ac:dyDescent="0.3">
      <c r="A91" s="947" t="s">
        <v>5558</v>
      </c>
      <c r="B91" s="920">
        <v>1</v>
      </c>
      <c r="C91" s="921">
        <v>0.54</v>
      </c>
      <c r="D91" s="922">
        <v>5</v>
      </c>
      <c r="E91" s="932"/>
      <c r="F91" s="915"/>
      <c r="G91" s="916"/>
      <c r="H91" s="914"/>
      <c r="I91" s="915"/>
      <c r="J91" s="916"/>
      <c r="K91" s="917">
        <v>0.54</v>
      </c>
      <c r="L91" s="914">
        <v>2</v>
      </c>
      <c r="M91" s="914">
        <v>21</v>
      </c>
      <c r="N91" s="918">
        <v>7</v>
      </c>
      <c r="O91" s="914" t="s">
        <v>5397</v>
      </c>
      <c r="P91" s="931" t="s">
        <v>5559</v>
      </c>
      <c r="Q91" s="919">
        <f t="shared" si="3"/>
        <v>-1</v>
      </c>
      <c r="R91" s="978">
        <f t="shared" si="3"/>
        <v>-0.54</v>
      </c>
      <c r="S91" s="919">
        <f t="shared" si="4"/>
        <v>0</v>
      </c>
      <c r="T91" s="978">
        <f t="shared" si="5"/>
        <v>0</v>
      </c>
      <c r="U91" s="985" t="s">
        <v>579</v>
      </c>
      <c r="V91" s="928" t="s">
        <v>579</v>
      </c>
      <c r="W91" s="928" t="s">
        <v>579</v>
      </c>
      <c r="X91" s="983" t="s">
        <v>579</v>
      </c>
      <c r="Y91" s="981"/>
    </row>
    <row r="92" spans="1:25" ht="14.4" customHeight="1" x14ac:dyDescent="0.3">
      <c r="A92" s="948" t="s">
        <v>5560</v>
      </c>
      <c r="B92" s="934">
        <v>1</v>
      </c>
      <c r="C92" s="935">
        <v>0.56999999999999995</v>
      </c>
      <c r="D92" s="923">
        <v>2</v>
      </c>
      <c r="E92" s="936">
        <v>1</v>
      </c>
      <c r="F92" s="937">
        <v>0.82</v>
      </c>
      <c r="G92" s="924">
        <v>11</v>
      </c>
      <c r="H92" s="938">
        <v>2</v>
      </c>
      <c r="I92" s="937">
        <v>1.65</v>
      </c>
      <c r="J92" s="924">
        <v>10</v>
      </c>
      <c r="K92" s="939">
        <v>0.82</v>
      </c>
      <c r="L92" s="938">
        <v>3</v>
      </c>
      <c r="M92" s="938">
        <v>30</v>
      </c>
      <c r="N92" s="940">
        <v>10</v>
      </c>
      <c r="O92" s="938" t="s">
        <v>5397</v>
      </c>
      <c r="P92" s="941" t="s">
        <v>5561</v>
      </c>
      <c r="Q92" s="942">
        <f t="shared" si="3"/>
        <v>1</v>
      </c>
      <c r="R92" s="979">
        <f t="shared" si="3"/>
        <v>1.08</v>
      </c>
      <c r="S92" s="942">
        <f t="shared" si="4"/>
        <v>1</v>
      </c>
      <c r="T92" s="979">
        <f t="shared" si="5"/>
        <v>0.83</v>
      </c>
      <c r="U92" s="986">
        <v>20</v>
      </c>
      <c r="V92" s="943">
        <v>20</v>
      </c>
      <c r="W92" s="943">
        <v>0</v>
      </c>
      <c r="X92" s="984">
        <v>1</v>
      </c>
      <c r="Y92" s="982">
        <v>4</v>
      </c>
    </row>
    <row r="93" spans="1:25" ht="14.4" customHeight="1" x14ac:dyDescent="0.3">
      <c r="A93" s="948" t="s">
        <v>5562</v>
      </c>
      <c r="B93" s="934">
        <v>1</v>
      </c>
      <c r="C93" s="935">
        <v>1.31</v>
      </c>
      <c r="D93" s="923">
        <v>6</v>
      </c>
      <c r="E93" s="936"/>
      <c r="F93" s="937"/>
      <c r="G93" s="924"/>
      <c r="H93" s="938"/>
      <c r="I93" s="937"/>
      <c r="J93" s="924"/>
      <c r="K93" s="939">
        <v>1.31</v>
      </c>
      <c r="L93" s="938">
        <v>4</v>
      </c>
      <c r="M93" s="938">
        <v>39</v>
      </c>
      <c r="N93" s="940">
        <v>13</v>
      </c>
      <c r="O93" s="938" t="s">
        <v>5397</v>
      </c>
      <c r="P93" s="941" t="s">
        <v>5563</v>
      </c>
      <c r="Q93" s="942">
        <f t="shared" si="3"/>
        <v>-1</v>
      </c>
      <c r="R93" s="979">
        <f t="shared" si="3"/>
        <v>-1.31</v>
      </c>
      <c r="S93" s="942">
        <f t="shared" si="4"/>
        <v>0</v>
      </c>
      <c r="T93" s="979">
        <f t="shared" si="5"/>
        <v>0</v>
      </c>
      <c r="U93" s="986" t="s">
        <v>579</v>
      </c>
      <c r="V93" s="943" t="s">
        <v>579</v>
      </c>
      <c r="W93" s="943" t="s">
        <v>579</v>
      </c>
      <c r="X93" s="984" t="s">
        <v>579</v>
      </c>
      <c r="Y93" s="982"/>
    </row>
    <row r="94" spans="1:25" ht="14.4" customHeight="1" x14ac:dyDescent="0.3">
      <c r="A94" s="947" t="s">
        <v>5564</v>
      </c>
      <c r="B94" s="920">
        <v>1</v>
      </c>
      <c r="C94" s="921">
        <v>1.28</v>
      </c>
      <c r="D94" s="922">
        <v>15</v>
      </c>
      <c r="E94" s="932"/>
      <c r="F94" s="915"/>
      <c r="G94" s="916"/>
      <c r="H94" s="914"/>
      <c r="I94" s="915"/>
      <c r="J94" s="916"/>
      <c r="K94" s="917">
        <v>1.27</v>
      </c>
      <c r="L94" s="914">
        <v>5</v>
      </c>
      <c r="M94" s="914">
        <v>42</v>
      </c>
      <c r="N94" s="918">
        <v>14</v>
      </c>
      <c r="O94" s="914" t="s">
        <v>5397</v>
      </c>
      <c r="P94" s="931" t="s">
        <v>5565</v>
      </c>
      <c r="Q94" s="919">
        <f t="shared" si="3"/>
        <v>-1</v>
      </c>
      <c r="R94" s="978">
        <f t="shared" si="3"/>
        <v>-1.28</v>
      </c>
      <c r="S94" s="919">
        <f t="shared" si="4"/>
        <v>0</v>
      </c>
      <c r="T94" s="978">
        <f t="shared" si="5"/>
        <v>0</v>
      </c>
      <c r="U94" s="985" t="s">
        <v>579</v>
      </c>
      <c r="V94" s="928" t="s">
        <v>579</v>
      </c>
      <c r="W94" s="928" t="s">
        <v>579</v>
      </c>
      <c r="X94" s="983" t="s">
        <v>579</v>
      </c>
      <c r="Y94" s="981"/>
    </row>
    <row r="95" spans="1:25" ht="14.4" customHeight="1" x14ac:dyDescent="0.3">
      <c r="A95" s="947" t="s">
        <v>5566</v>
      </c>
      <c r="B95" s="928"/>
      <c r="C95" s="929"/>
      <c r="D95" s="930"/>
      <c r="E95" s="932"/>
      <c r="F95" s="915"/>
      <c r="G95" s="916"/>
      <c r="H95" s="911">
        <v>1</v>
      </c>
      <c r="I95" s="912">
        <v>0.18</v>
      </c>
      <c r="J95" s="913">
        <v>1</v>
      </c>
      <c r="K95" s="917">
        <v>0.12</v>
      </c>
      <c r="L95" s="914">
        <v>0</v>
      </c>
      <c r="M95" s="914">
        <v>3</v>
      </c>
      <c r="N95" s="918">
        <v>1</v>
      </c>
      <c r="O95" s="914" t="s">
        <v>5397</v>
      </c>
      <c r="P95" s="931" t="s">
        <v>5567</v>
      </c>
      <c r="Q95" s="919">
        <f t="shared" si="3"/>
        <v>1</v>
      </c>
      <c r="R95" s="978">
        <f t="shared" si="3"/>
        <v>0.18</v>
      </c>
      <c r="S95" s="919">
        <f t="shared" si="4"/>
        <v>1</v>
      </c>
      <c r="T95" s="978">
        <f t="shared" si="5"/>
        <v>0.18</v>
      </c>
      <c r="U95" s="985">
        <v>1</v>
      </c>
      <c r="V95" s="928">
        <v>1</v>
      </c>
      <c r="W95" s="928">
        <v>0</v>
      </c>
      <c r="X95" s="983">
        <v>1</v>
      </c>
      <c r="Y95" s="981"/>
    </row>
    <row r="96" spans="1:25" ht="14.4" customHeight="1" x14ac:dyDescent="0.3">
      <c r="A96" s="947" t="s">
        <v>5568</v>
      </c>
      <c r="B96" s="928"/>
      <c r="C96" s="929"/>
      <c r="D96" s="930"/>
      <c r="E96" s="911">
        <v>2</v>
      </c>
      <c r="F96" s="912">
        <v>2.56</v>
      </c>
      <c r="G96" s="913">
        <v>11.5</v>
      </c>
      <c r="H96" s="914">
        <v>2</v>
      </c>
      <c r="I96" s="915">
        <v>3.06</v>
      </c>
      <c r="J96" s="927">
        <v>12</v>
      </c>
      <c r="K96" s="917">
        <v>1.28</v>
      </c>
      <c r="L96" s="914">
        <v>3</v>
      </c>
      <c r="M96" s="914">
        <v>24</v>
      </c>
      <c r="N96" s="918">
        <v>8</v>
      </c>
      <c r="O96" s="914" t="s">
        <v>5397</v>
      </c>
      <c r="P96" s="931" t="s">
        <v>5569</v>
      </c>
      <c r="Q96" s="919">
        <f t="shared" si="3"/>
        <v>2</v>
      </c>
      <c r="R96" s="978">
        <f t="shared" si="3"/>
        <v>3.06</v>
      </c>
      <c r="S96" s="919">
        <f t="shared" si="4"/>
        <v>0</v>
      </c>
      <c r="T96" s="978">
        <f t="shared" si="5"/>
        <v>0.5</v>
      </c>
      <c r="U96" s="985">
        <v>16</v>
      </c>
      <c r="V96" s="928">
        <v>24</v>
      </c>
      <c r="W96" s="928">
        <v>8</v>
      </c>
      <c r="X96" s="983">
        <v>1.5</v>
      </c>
      <c r="Y96" s="981">
        <v>11</v>
      </c>
    </row>
    <row r="97" spans="1:25" ht="14.4" customHeight="1" x14ac:dyDescent="0.3">
      <c r="A97" s="948" t="s">
        <v>5570</v>
      </c>
      <c r="B97" s="943">
        <v>1</v>
      </c>
      <c r="C97" s="944">
        <v>2.36</v>
      </c>
      <c r="D97" s="933">
        <v>8</v>
      </c>
      <c r="E97" s="945">
        <v>5</v>
      </c>
      <c r="F97" s="946">
        <v>11.99</v>
      </c>
      <c r="G97" s="925">
        <v>14</v>
      </c>
      <c r="H97" s="938">
        <v>3</v>
      </c>
      <c r="I97" s="937">
        <v>7.11</v>
      </c>
      <c r="J97" s="924">
        <v>10.7</v>
      </c>
      <c r="K97" s="939">
        <v>2.36</v>
      </c>
      <c r="L97" s="938">
        <v>4</v>
      </c>
      <c r="M97" s="938">
        <v>39</v>
      </c>
      <c r="N97" s="940">
        <v>13</v>
      </c>
      <c r="O97" s="938" t="s">
        <v>5397</v>
      </c>
      <c r="P97" s="941" t="s">
        <v>5571</v>
      </c>
      <c r="Q97" s="942">
        <f t="shared" si="3"/>
        <v>2</v>
      </c>
      <c r="R97" s="979">
        <f t="shared" si="3"/>
        <v>4.75</v>
      </c>
      <c r="S97" s="942">
        <f t="shared" si="4"/>
        <v>-2</v>
      </c>
      <c r="T97" s="979">
        <f t="shared" si="5"/>
        <v>-4.88</v>
      </c>
      <c r="U97" s="986">
        <v>39</v>
      </c>
      <c r="V97" s="943">
        <v>32.099999999999994</v>
      </c>
      <c r="W97" s="943">
        <v>-6.9000000000000057</v>
      </c>
      <c r="X97" s="984">
        <v>0.82307692307692293</v>
      </c>
      <c r="Y97" s="982">
        <v>8</v>
      </c>
    </row>
    <row r="98" spans="1:25" ht="14.4" customHeight="1" x14ac:dyDescent="0.3">
      <c r="A98" s="948" t="s">
        <v>5572</v>
      </c>
      <c r="B98" s="943"/>
      <c r="C98" s="944"/>
      <c r="D98" s="933"/>
      <c r="E98" s="945">
        <v>1</v>
      </c>
      <c r="F98" s="946">
        <v>4.8499999999999996</v>
      </c>
      <c r="G98" s="925">
        <v>15</v>
      </c>
      <c r="H98" s="938">
        <v>2</v>
      </c>
      <c r="I98" s="937">
        <v>9.7100000000000009</v>
      </c>
      <c r="J98" s="924">
        <v>14</v>
      </c>
      <c r="K98" s="939">
        <v>4.8499999999999996</v>
      </c>
      <c r="L98" s="938">
        <v>5</v>
      </c>
      <c r="M98" s="938">
        <v>48</v>
      </c>
      <c r="N98" s="940">
        <v>16</v>
      </c>
      <c r="O98" s="938" t="s">
        <v>5397</v>
      </c>
      <c r="P98" s="941" t="s">
        <v>5573</v>
      </c>
      <c r="Q98" s="942">
        <f t="shared" si="3"/>
        <v>2</v>
      </c>
      <c r="R98" s="979">
        <f t="shared" si="3"/>
        <v>9.7100000000000009</v>
      </c>
      <c r="S98" s="942">
        <f t="shared" si="4"/>
        <v>1</v>
      </c>
      <c r="T98" s="979">
        <f t="shared" si="5"/>
        <v>4.8600000000000012</v>
      </c>
      <c r="U98" s="986">
        <v>32</v>
      </c>
      <c r="V98" s="943">
        <v>28</v>
      </c>
      <c r="W98" s="943">
        <v>-4</v>
      </c>
      <c r="X98" s="984">
        <v>0.875</v>
      </c>
      <c r="Y98" s="982">
        <v>6</v>
      </c>
    </row>
    <row r="99" spans="1:25" ht="14.4" customHeight="1" x14ac:dyDescent="0.3">
      <c r="A99" s="947" t="s">
        <v>5574</v>
      </c>
      <c r="B99" s="928">
        <v>1</v>
      </c>
      <c r="C99" s="929">
        <v>0.7</v>
      </c>
      <c r="D99" s="930">
        <v>3</v>
      </c>
      <c r="E99" s="932"/>
      <c r="F99" s="915"/>
      <c r="G99" s="916"/>
      <c r="H99" s="911"/>
      <c r="I99" s="912"/>
      <c r="J99" s="913"/>
      <c r="K99" s="917">
        <v>0.7</v>
      </c>
      <c r="L99" s="914">
        <v>2</v>
      </c>
      <c r="M99" s="914">
        <v>15</v>
      </c>
      <c r="N99" s="918">
        <v>5</v>
      </c>
      <c r="O99" s="914" t="s">
        <v>5397</v>
      </c>
      <c r="P99" s="931" t="s">
        <v>5575</v>
      </c>
      <c r="Q99" s="919">
        <f t="shared" si="3"/>
        <v>-1</v>
      </c>
      <c r="R99" s="978">
        <f t="shared" si="3"/>
        <v>-0.7</v>
      </c>
      <c r="S99" s="919">
        <f t="shared" si="4"/>
        <v>0</v>
      </c>
      <c r="T99" s="978">
        <f t="shared" si="5"/>
        <v>0</v>
      </c>
      <c r="U99" s="985" t="s">
        <v>579</v>
      </c>
      <c r="V99" s="928" t="s">
        <v>579</v>
      </c>
      <c r="W99" s="928" t="s">
        <v>579</v>
      </c>
      <c r="X99" s="983" t="s">
        <v>579</v>
      </c>
      <c r="Y99" s="981"/>
    </row>
    <row r="100" spans="1:25" ht="14.4" customHeight="1" x14ac:dyDescent="0.3">
      <c r="A100" s="948" t="s">
        <v>5576</v>
      </c>
      <c r="B100" s="943"/>
      <c r="C100" s="944"/>
      <c r="D100" s="933"/>
      <c r="E100" s="936"/>
      <c r="F100" s="937"/>
      <c r="G100" s="924"/>
      <c r="H100" s="945">
        <v>1</v>
      </c>
      <c r="I100" s="946">
        <v>3.18</v>
      </c>
      <c r="J100" s="925">
        <v>9</v>
      </c>
      <c r="K100" s="939">
        <v>3.18</v>
      </c>
      <c r="L100" s="938">
        <v>4</v>
      </c>
      <c r="M100" s="938">
        <v>33</v>
      </c>
      <c r="N100" s="940">
        <v>11</v>
      </c>
      <c r="O100" s="938" t="s">
        <v>5397</v>
      </c>
      <c r="P100" s="941" t="s">
        <v>5577</v>
      </c>
      <c r="Q100" s="942">
        <f t="shared" si="3"/>
        <v>1</v>
      </c>
      <c r="R100" s="979">
        <f t="shared" si="3"/>
        <v>3.18</v>
      </c>
      <c r="S100" s="942">
        <f t="shared" si="4"/>
        <v>1</v>
      </c>
      <c r="T100" s="979">
        <f t="shared" si="5"/>
        <v>3.18</v>
      </c>
      <c r="U100" s="986">
        <v>11</v>
      </c>
      <c r="V100" s="943">
        <v>9</v>
      </c>
      <c r="W100" s="943">
        <v>-2</v>
      </c>
      <c r="X100" s="984">
        <v>0.81818181818181823</v>
      </c>
      <c r="Y100" s="982"/>
    </row>
    <row r="101" spans="1:25" ht="14.4" customHeight="1" x14ac:dyDescent="0.3">
      <c r="A101" s="947" t="s">
        <v>5578</v>
      </c>
      <c r="B101" s="920">
        <v>1</v>
      </c>
      <c r="C101" s="921">
        <v>0.4</v>
      </c>
      <c r="D101" s="922">
        <v>9</v>
      </c>
      <c r="E101" s="932"/>
      <c r="F101" s="915"/>
      <c r="G101" s="916"/>
      <c r="H101" s="914"/>
      <c r="I101" s="915"/>
      <c r="J101" s="916"/>
      <c r="K101" s="917">
        <v>0.39</v>
      </c>
      <c r="L101" s="914">
        <v>2</v>
      </c>
      <c r="M101" s="914">
        <v>15</v>
      </c>
      <c r="N101" s="918">
        <v>5</v>
      </c>
      <c r="O101" s="914" t="s">
        <v>5397</v>
      </c>
      <c r="P101" s="931" t="s">
        <v>5579</v>
      </c>
      <c r="Q101" s="919">
        <f t="shared" si="3"/>
        <v>-1</v>
      </c>
      <c r="R101" s="978">
        <f t="shared" si="3"/>
        <v>-0.4</v>
      </c>
      <c r="S101" s="919">
        <f t="shared" si="4"/>
        <v>0</v>
      </c>
      <c r="T101" s="978">
        <f t="shared" si="5"/>
        <v>0</v>
      </c>
      <c r="U101" s="985" t="s">
        <v>579</v>
      </c>
      <c r="V101" s="928" t="s">
        <v>579</v>
      </c>
      <c r="W101" s="928" t="s">
        <v>579</v>
      </c>
      <c r="X101" s="983" t="s">
        <v>579</v>
      </c>
      <c r="Y101" s="981"/>
    </row>
    <row r="102" spans="1:25" ht="14.4" customHeight="1" x14ac:dyDescent="0.3">
      <c r="A102" s="947" t="s">
        <v>5580</v>
      </c>
      <c r="B102" s="928"/>
      <c r="C102" s="929"/>
      <c r="D102" s="930"/>
      <c r="E102" s="932"/>
      <c r="F102" s="915"/>
      <c r="G102" s="916"/>
      <c r="H102" s="911">
        <v>1</v>
      </c>
      <c r="I102" s="912">
        <v>0.48</v>
      </c>
      <c r="J102" s="927">
        <v>8</v>
      </c>
      <c r="K102" s="917">
        <v>0.42</v>
      </c>
      <c r="L102" s="914">
        <v>2</v>
      </c>
      <c r="M102" s="914">
        <v>15</v>
      </c>
      <c r="N102" s="918">
        <v>5</v>
      </c>
      <c r="O102" s="914" t="s">
        <v>5397</v>
      </c>
      <c r="P102" s="931" t="s">
        <v>5581</v>
      </c>
      <c r="Q102" s="919">
        <f t="shared" si="3"/>
        <v>1</v>
      </c>
      <c r="R102" s="978">
        <f t="shared" si="3"/>
        <v>0.48</v>
      </c>
      <c r="S102" s="919">
        <f t="shared" si="4"/>
        <v>1</v>
      </c>
      <c r="T102" s="978">
        <f t="shared" si="5"/>
        <v>0.48</v>
      </c>
      <c r="U102" s="985">
        <v>5</v>
      </c>
      <c r="V102" s="928">
        <v>8</v>
      </c>
      <c r="W102" s="928">
        <v>3</v>
      </c>
      <c r="X102" s="983">
        <v>1.6</v>
      </c>
      <c r="Y102" s="981">
        <v>3</v>
      </c>
    </row>
    <row r="103" spans="1:25" ht="14.4" customHeight="1" x14ac:dyDescent="0.3">
      <c r="A103" s="947" t="s">
        <v>5582</v>
      </c>
      <c r="B103" s="928"/>
      <c r="C103" s="929"/>
      <c r="D103" s="930"/>
      <c r="E103" s="932"/>
      <c r="F103" s="915"/>
      <c r="G103" s="916"/>
      <c r="H103" s="911">
        <v>1</v>
      </c>
      <c r="I103" s="912">
        <v>0.57999999999999996</v>
      </c>
      <c r="J103" s="913">
        <v>6</v>
      </c>
      <c r="K103" s="917">
        <v>0.57999999999999996</v>
      </c>
      <c r="L103" s="914">
        <v>4</v>
      </c>
      <c r="M103" s="914">
        <v>36</v>
      </c>
      <c r="N103" s="918">
        <v>12</v>
      </c>
      <c r="O103" s="914" t="s">
        <v>5397</v>
      </c>
      <c r="P103" s="931" t="s">
        <v>5583</v>
      </c>
      <c r="Q103" s="919">
        <f t="shared" si="3"/>
        <v>1</v>
      </c>
      <c r="R103" s="978">
        <f t="shared" si="3"/>
        <v>0.57999999999999996</v>
      </c>
      <c r="S103" s="919">
        <f t="shared" si="4"/>
        <v>1</v>
      </c>
      <c r="T103" s="978">
        <f t="shared" si="5"/>
        <v>0.57999999999999996</v>
      </c>
      <c r="U103" s="985">
        <v>12</v>
      </c>
      <c r="V103" s="928">
        <v>6</v>
      </c>
      <c r="W103" s="928">
        <v>-6</v>
      </c>
      <c r="X103" s="983">
        <v>0.5</v>
      </c>
      <c r="Y103" s="981"/>
    </row>
    <row r="104" spans="1:25" ht="14.4" customHeight="1" x14ac:dyDescent="0.3">
      <c r="A104" s="947" t="s">
        <v>5584</v>
      </c>
      <c r="B104" s="920">
        <v>1</v>
      </c>
      <c r="C104" s="921">
        <v>0.27</v>
      </c>
      <c r="D104" s="922">
        <v>3</v>
      </c>
      <c r="E104" s="932"/>
      <c r="F104" s="915"/>
      <c r="G104" s="916"/>
      <c r="H104" s="914"/>
      <c r="I104" s="915"/>
      <c r="J104" s="916"/>
      <c r="K104" s="917">
        <v>1.26</v>
      </c>
      <c r="L104" s="914">
        <v>14</v>
      </c>
      <c r="M104" s="914">
        <v>20</v>
      </c>
      <c r="N104" s="918">
        <v>17</v>
      </c>
      <c r="O104" s="914" t="s">
        <v>5397</v>
      </c>
      <c r="P104" s="931" t="s">
        <v>5585</v>
      </c>
      <c r="Q104" s="919">
        <f t="shared" si="3"/>
        <v>-1</v>
      </c>
      <c r="R104" s="978">
        <f t="shared" si="3"/>
        <v>-0.27</v>
      </c>
      <c r="S104" s="919">
        <f t="shared" si="4"/>
        <v>0</v>
      </c>
      <c r="T104" s="978">
        <f t="shared" si="5"/>
        <v>0</v>
      </c>
      <c r="U104" s="985" t="s">
        <v>579</v>
      </c>
      <c r="V104" s="928" t="s">
        <v>579</v>
      </c>
      <c r="W104" s="928" t="s">
        <v>579</v>
      </c>
      <c r="X104" s="983" t="s">
        <v>579</v>
      </c>
      <c r="Y104" s="981"/>
    </row>
    <row r="105" spans="1:25" ht="14.4" customHeight="1" x14ac:dyDescent="0.3">
      <c r="A105" s="947" t="s">
        <v>5586</v>
      </c>
      <c r="B105" s="920">
        <v>1</v>
      </c>
      <c r="C105" s="921">
        <v>4.79</v>
      </c>
      <c r="D105" s="922">
        <v>10</v>
      </c>
      <c r="E105" s="932"/>
      <c r="F105" s="915"/>
      <c r="G105" s="916"/>
      <c r="H105" s="914"/>
      <c r="I105" s="915"/>
      <c r="J105" s="916"/>
      <c r="K105" s="917">
        <v>4.79</v>
      </c>
      <c r="L105" s="914">
        <v>5</v>
      </c>
      <c r="M105" s="914">
        <v>42</v>
      </c>
      <c r="N105" s="918">
        <v>14</v>
      </c>
      <c r="O105" s="914" t="s">
        <v>5397</v>
      </c>
      <c r="P105" s="931" t="s">
        <v>5587</v>
      </c>
      <c r="Q105" s="919">
        <f t="shared" si="3"/>
        <v>-1</v>
      </c>
      <c r="R105" s="978">
        <f t="shared" si="3"/>
        <v>-4.79</v>
      </c>
      <c r="S105" s="919">
        <f t="shared" si="4"/>
        <v>0</v>
      </c>
      <c r="T105" s="978">
        <f t="shared" si="5"/>
        <v>0</v>
      </c>
      <c r="U105" s="985" t="s">
        <v>579</v>
      </c>
      <c r="V105" s="928" t="s">
        <v>579</v>
      </c>
      <c r="W105" s="928" t="s">
        <v>579</v>
      </c>
      <c r="X105" s="983" t="s">
        <v>579</v>
      </c>
      <c r="Y105" s="981"/>
    </row>
    <row r="106" spans="1:25" ht="14.4" customHeight="1" x14ac:dyDescent="0.3">
      <c r="A106" s="948" t="s">
        <v>5588</v>
      </c>
      <c r="B106" s="934">
        <v>2</v>
      </c>
      <c r="C106" s="935">
        <v>9.94</v>
      </c>
      <c r="D106" s="923">
        <v>7.5</v>
      </c>
      <c r="E106" s="936"/>
      <c r="F106" s="937"/>
      <c r="G106" s="924"/>
      <c r="H106" s="938">
        <v>1</v>
      </c>
      <c r="I106" s="937">
        <v>4.79</v>
      </c>
      <c r="J106" s="924">
        <v>14</v>
      </c>
      <c r="K106" s="939">
        <v>4.79</v>
      </c>
      <c r="L106" s="938">
        <v>5</v>
      </c>
      <c r="M106" s="938">
        <v>42</v>
      </c>
      <c r="N106" s="940">
        <v>14</v>
      </c>
      <c r="O106" s="938" t="s">
        <v>5397</v>
      </c>
      <c r="P106" s="941" t="s">
        <v>5587</v>
      </c>
      <c r="Q106" s="942">
        <f t="shared" si="3"/>
        <v>-1</v>
      </c>
      <c r="R106" s="979">
        <f t="shared" si="3"/>
        <v>-5.1499999999999995</v>
      </c>
      <c r="S106" s="942">
        <f t="shared" si="4"/>
        <v>1</v>
      </c>
      <c r="T106" s="979">
        <f t="shared" si="5"/>
        <v>4.79</v>
      </c>
      <c r="U106" s="986">
        <v>14</v>
      </c>
      <c r="V106" s="943">
        <v>14</v>
      </c>
      <c r="W106" s="943">
        <v>0</v>
      </c>
      <c r="X106" s="984">
        <v>1</v>
      </c>
      <c r="Y106" s="982"/>
    </row>
    <row r="107" spans="1:25" ht="14.4" customHeight="1" x14ac:dyDescent="0.3">
      <c r="A107" s="948" t="s">
        <v>5589</v>
      </c>
      <c r="B107" s="934">
        <v>6</v>
      </c>
      <c r="C107" s="935">
        <v>55.12</v>
      </c>
      <c r="D107" s="923">
        <v>13.7</v>
      </c>
      <c r="E107" s="936">
        <v>4</v>
      </c>
      <c r="F107" s="937">
        <v>36.56</v>
      </c>
      <c r="G107" s="924">
        <v>14</v>
      </c>
      <c r="H107" s="938">
        <v>3</v>
      </c>
      <c r="I107" s="937">
        <v>26.02</v>
      </c>
      <c r="J107" s="924">
        <v>11</v>
      </c>
      <c r="K107" s="939">
        <v>9.14</v>
      </c>
      <c r="L107" s="938">
        <v>7</v>
      </c>
      <c r="M107" s="938">
        <v>66</v>
      </c>
      <c r="N107" s="940">
        <v>22</v>
      </c>
      <c r="O107" s="938" t="s">
        <v>5397</v>
      </c>
      <c r="P107" s="941" t="s">
        <v>5587</v>
      </c>
      <c r="Q107" s="942">
        <f t="shared" si="3"/>
        <v>-3</v>
      </c>
      <c r="R107" s="979">
        <f t="shared" si="3"/>
        <v>-29.099999999999998</v>
      </c>
      <c r="S107" s="942">
        <f t="shared" si="4"/>
        <v>-1</v>
      </c>
      <c r="T107" s="979">
        <f t="shared" si="5"/>
        <v>-10.540000000000003</v>
      </c>
      <c r="U107" s="986">
        <v>66</v>
      </c>
      <c r="V107" s="943">
        <v>33</v>
      </c>
      <c r="W107" s="943">
        <v>-33</v>
      </c>
      <c r="X107" s="984">
        <v>0.5</v>
      </c>
      <c r="Y107" s="982"/>
    </row>
    <row r="108" spans="1:25" ht="14.4" customHeight="1" x14ac:dyDescent="0.3">
      <c r="A108" s="947" t="s">
        <v>5590</v>
      </c>
      <c r="B108" s="920">
        <v>1</v>
      </c>
      <c r="C108" s="921">
        <v>4.07</v>
      </c>
      <c r="D108" s="922">
        <v>8</v>
      </c>
      <c r="E108" s="932"/>
      <c r="F108" s="915"/>
      <c r="G108" s="916"/>
      <c r="H108" s="914"/>
      <c r="I108" s="915"/>
      <c r="J108" s="916"/>
      <c r="K108" s="917">
        <v>4.07</v>
      </c>
      <c r="L108" s="914">
        <v>5</v>
      </c>
      <c r="M108" s="914">
        <v>45</v>
      </c>
      <c r="N108" s="918">
        <v>15</v>
      </c>
      <c r="O108" s="914" t="s">
        <v>5397</v>
      </c>
      <c r="P108" s="931" t="s">
        <v>5591</v>
      </c>
      <c r="Q108" s="919">
        <f t="shared" si="3"/>
        <v>-1</v>
      </c>
      <c r="R108" s="978">
        <f t="shared" si="3"/>
        <v>-4.07</v>
      </c>
      <c r="S108" s="919">
        <f t="shared" si="4"/>
        <v>0</v>
      </c>
      <c r="T108" s="978">
        <f t="shared" si="5"/>
        <v>0</v>
      </c>
      <c r="U108" s="985" t="s">
        <v>579</v>
      </c>
      <c r="V108" s="928" t="s">
        <v>579</v>
      </c>
      <c r="W108" s="928" t="s">
        <v>579</v>
      </c>
      <c r="X108" s="983" t="s">
        <v>579</v>
      </c>
      <c r="Y108" s="981"/>
    </row>
    <row r="109" spans="1:25" ht="14.4" customHeight="1" x14ac:dyDescent="0.3">
      <c r="A109" s="948" t="s">
        <v>5592</v>
      </c>
      <c r="B109" s="934">
        <v>5</v>
      </c>
      <c r="C109" s="935">
        <v>21.52</v>
      </c>
      <c r="D109" s="923">
        <v>9.8000000000000007</v>
      </c>
      <c r="E109" s="936">
        <v>3</v>
      </c>
      <c r="F109" s="937">
        <v>12.87</v>
      </c>
      <c r="G109" s="924">
        <v>10.3</v>
      </c>
      <c r="H109" s="938">
        <v>6</v>
      </c>
      <c r="I109" s="937">
        <v>23.78</v>
      </c>
      <c r="J109" s="924">
        <v>7</v>
      </c>
      <c r="K109" s="939">
        <v>4.07</v>
      </c>
      <c r="L109" s="938">
        <v>5</v>
      </c>
      <c r="M109" s="938">
        <v>45</v>
      </c>
      <c r="N109" s="940">
        <v>15</v>
      </c>
      <c r="O109" s="938" t="s">
        <v>5397</v>
      </c>
      <c r="P109" s="941" t="s">
        <v>5593</v>
      </c>
      <c r="Q109" s="942">
        <f t="shared" si="3"/>
        <v>1</v>
      </c>
      <c r="R109" s="979">
        <f t="shared" si="3"/>
        <v>2.2600000000000016</v>
      </c>
      <c r="S109" s="942">
        <f t="shared" si="4"/>
        <v>3</v>
      </c>
      <c r="T109" s="979">
        <f t="shared" si="5"/>
        <v>10.910000000000002</v>
      </c>
      <c r="U109" s="986">
        <v>90</v>
      </c>
      <c r="V109" s="943">
        <v>42</v>
      </c>
      <c r="W109" s="943">
        <v>-48</v>
      </c>
      <c r="X109" s="984">
        <v>0.46666666666666667</v>
      </c>
      <c r="Y109" s="982"/>
    </row>
    <row r="110" spans="1:25" ht="14.4" customHeight="1" x14ac:dyDescent="0.3">
      <c r="A110" s="948" t="s">
        <v>5594</v>
      </c>
      <c r="B110" s="934">
        <v>2</v>
      </c>
      <c r="C110" s="935">
        <v>14.88</v>
      </c>
      <c r="D110" s="923">
        <v>33.5</v>
      </c>
      <c r="E110" s="936">
        <v>2</v>
      </c>
      <c r="F110" s="937">
        <v>16.84</v>
      </c>
      <c r="G110" s="924">
        <v>9</v>
      </c>
      <c r="H110" s="938">
        <v>1</v>
      </c>
      <c r="I110" s="937">
        <v>6.6</v>
      </c>
      <c r="J110" s="924">
        <v>12</v>
      </c>
      <c r="K110" s="939">
        <v>6.6</v>
      </c>
      <c r="L110" s="938">
        <v>6</v>
      </c>
      <c r="M110" s="938">
        <v>51</v>
      </c>
      <c r="N110" s="940">
        <v>17</v>
      </c>
      <c r="O110" s="938" t="s">
        <v>5397</v>
      </c>
      <c r="P110" s="941" t="s">
        <v>5595</v>
      </c>
      <c r="Q110" s="942">
        <f t="shared" si="3"/>
        <v>-1</v>
      </c>
      <c r="R110" s="979">
        <f t="shared" si="3"/>
        <v>-8.2800000000000011</v>
      </c>
      <c r="S110" s="942">
        <f t="shared" si="4"/>
        <v>-1</v>
      </c>
      <c r="T110" s="979">
        <f t="shared" si="5"/>
        <v>-10.24</v>
      </c>
      <c r="U110" s="986">
        <v>17</v>
      </c>
      <c r="V110" s="943">
        <v>12</v>
      </c>
      <c r="W110" s="943">
        <v>-5</v>
      </c>
      <c r="X110" s="984">
        <v>0.70588235294117652</v>
      </c>
      <c r="Y110" s="982"/>
    </row>
    <row r="111" spans="1:25" ht="14.4" customHeight="1" x14ac:dyDescent="0.3">
      <c r="A111" s="947" t="s">
        <v>5596</v>
      </c>
      <c r="B111" s="928"/>
      <c r="C111" s="929"/>
      <c r="D111" s="930"/>
      <c r="E111" s="911">
        <v>1</v>
      </c>
      <c r="F111" s="912">
        <v>17.34</v>
      </c>
      <c r="G111" s="913">
        <v>10</v>
      </c>
      <c r="H111" s="914"/>
      <c r="I111" s="915"/>
      <c r="J111" s="916"/>
      <c r="K111" s="917">
        <v>17.34</v>
      </c>
      <c r="L111" s="914">
        <v>7</v>
      </c>
      <c r="M111" s="914">
        <v>60</v>
      </c>
      <c r="N111" s="918">
        <v>20</v>
      </c>
      <c r="O111" s="914" t="s">
        <v>5397</v>
      </c>
      <c r="P111" s="931" t="s">
        <v>5597</v>
      </c>
      <c r="Q111" s="919">
        <f t="shared" si="3"/>
        <v>0</v>
      </c>
      <c r="R111" s="978">
        <f t="shared" si="3"/>
        <v>0</v>
      </c>
      <c r="S111" s="919">
        <f t="shared" si="4"/>
        <v>-1</v>
      </c>
      <c r="T111" s="978">
        <f t="shared" si="5"/>
        <v>-17.34</v>
      </c>
      <c r="U111" s="985" t="s">
        <v>579</v>
      </c>
      <c r="V111" s="928" t="s">
        <v>579</v>
      </c>
      <c r="W111" s="928" t="s">
        <v>579</v>
      </c>
      <c r="X111" s="983" t="s">
        <v>579</v>
      </c>
      <c r="Y111" s="981"/>
    </row>
    <row r="112" spans="1:25" ht="14.4" customHeight="1" x14ac:dyDescent="0.3">
      <c r="A112" s="947" t="s">
        <v>5598</v>
      </c>
      <c r="B112" s="928">
        <v>1</v>
      </c>
      <c r="C112" s="929">
        <v>16.940000000000001</v>
      </c>
      <c r="D112" s="930">
        <v>20</v>
      </c>
      <c r="E112" s="932"/>
      <c r="F112" s="915"/>
      <c r="G112" s="916"/>
      <c r="H112" s="911"/>
      <c r="I112" s="912"/>
      <c r="J112" s="913"/>
      <c r="K112" s="917">
        <v>16.940000000000001</v>
      </c>
      <c r="L112" s="914">
        <v>5</v>
      </c>
      <c r="M112" s="914">
        <v>72</v>
      </c>
      <c r="N112" s="918">
        <v>24</v>
      </c>
      <c r="O112" s="914" t="s">
        <v>5397</v>
      </c>
      <c r="P112" s="931" t="s">
        <v>5599</v>
      </c>
      <c r="Q112" s="919">
        <f t="shared" si="3"/>
        <v>-1</v>
      </c>
      <c r="R112" s="978">
        <f t="shared" si="3"/>
        <v>-16.940000000000001</v>
      </c>
      <c r="S112" s="919">
        <f t="shared" si="4"/>
        <v>0</v>
      </c>
      <c r="T112" s="978">
        <f t="shared" si="5"/>
        <v>0</v>
      </c>
      <c r="U112" s="985" t="s">
        <v>579</v>
      </c>
      <c r="V112" s="928" t="s">
        <v>579</v>
      </c>
      <c r="W112" s="928" t="s">
        <v>579</v>
      </c>
      <c r="X112" s="983" t="s">
        <v>579</v>
      </c>
      <c r="Y112" s="981"/>
    </row>
    <row r="113" spans="1:25" ht="14.4" customHeight="1" x14ac:dyDescent="0.3">
      <c r="A113" s="948" t="s">
        <v>5600</v>
      </c>
      <c r="B113" s="943">
        <v>1</v>
      </c>
      <c r="C113" s="944">
        <v>16.940000000000001</v>
      </c>
      <c r="D113" s="933">
        <v>22</v>
      </c>
      <c r="E113" s="936">
        <v>1</v>
      </c>
      <c r="F113" s="937">
        <v>16.940000000000001</v>
      </c>
      <c r="G113" s="924">
        <v>24</v>
      </c>
      <c r="H113" s="945">
        <v>2</v>
      </c>
      <c r="I113" s="946">
        <v>33.880000000000003</v>
      </c>
      <c r="J113" s="925">
        <v>16.5</v>
      </c>
      <c r="K113" s="939">
        <v>16.940000000000001</v>
      </c>
      <c r="L113" s="938">
        <v>5</v>
      </c>
      <c r="M113" s="938">
        <v>72</v>
      </c>
      <c r="N113" s="940">
        <v>24</v>
      </c>
      <c r="O113" s="938" t="s">
        <v>5397</v>
      </c>
      <c r="P113" s="941" t="s">
        <v>5599</v>
      </c>
      <c r="Q113" s="942">
        <f t="shared" si="3"/>
        <v>1</v>
      </c>
      <c r="R113" s="979">
        <f t="shared" si="3"/>
        <v>16.940000000000001</v>
      </c>
      <c r="S113" s="942">
        <f t="shared" si="4"/>
        <v>1</v>
      </c>
      <c r="T113" s="979">
        <f t="shared" si="5"/>
        <v>16.940000000000001</v>
      </c>
      <c r="U113" s="986">
        <v>48</v>
      </c>
      <c r="V113" s="943">
        <v>33</v>
      </c>
      <c r="W113" s="943">
        <v>-15</v>
      </c>
      <c r="X113" s="984">
        <v>0.6875</v>
      </c>
      <c r="Y113" s="982"/>
    </row>
    <row r="114" spans="1:25" ht="14.4" customHeight="1" x14ac:dyDescent="0.3">
      <c r="A114" s="947" t="s">
        <v>5601</v>
      </c>
      <c r="B114" s="920">
        <v>1</v>
      </c>
      <c r="C114" s="921">
        <v>0.97</v>
      </c>
      <c r="D114" s="922">
        <v>12</v>
      </c>
      <c r="E114" s="932">
        <v>1</v>
      </c>
      <c r="F114" s="915">
        <v>0.89</v>
      </c>
      <c r="G114" s="916">
        <v>4</v>
      </c>
      <c r="H114" s="914">
        <v>1</v>
      </c>
      <c r="I114" s="915">
        <v>0.89</v>
      </c>
      <c r="J114" s="927">
        <v>15</v>
      </c>
      <c r="K114" s="917">
        <v>0.89</v>
      </c>
      <c r="L114" s="914">
        <v>3</v>
      </c>
      <c r="M114" s="914">
        <v>24</v>
      </c>
      <c r="N114" s="918">
        <v>8</v>
      </c>
      <c r="O114" s="914" t="s">
        <v>5397</v>
      </c>
      <c r="P114" s="931" t="s">
        <v>5602</v>
      </c>
      <c r="Q114" s="919">
        <f t="shared" si="3"/>
        <v>0</v>
      </c>
      <c r="R114" s="978">
        <f t="shared" si="3"/>
        <v>-7.999999999999996E-2</v>
      </c>
      <c r="S114" s="919">
        <f t="shared" si="4"/>
        <v>0</v>
      </c>
      <c r="T114" s="978">
        <f t="shared" si="5"/>
        <v>0</v>
      </c>
      <c r="U114" s="985">
        <v>8</v>
      </c>
      <c r="V114" s="928">
        <v>15</v>
      </c>
      <c r="W114" s="928">
        <v>7</v>
      </c>
      <c r="X114" s="983">
        <v>1.875</v>
      </c>
      <c r="Y114" s="981">
        <v>7</v>
      </c>
    </row>
    <row r="115" spans="1:25" ht="14.4" customHeight="1" x14ac:dyDescent="0.3">
      <c r="A115" s="948" t="s">
        <v>5603</v>
      </c>
      <c r="B115" s="934">
        <v>11</v>
      </c>
      <c r="C115" s="935">
        <v>9.6300000000000008</v>
      </c>
      <c r="D115" s="923">
        <v>4.5</v>
      </c>
      <c r="E115" s="936">
        <v>3</v>
      </c>
      <c r="F115" s="937">
        <v>2.68</v>
      </c>
      <c r="G115" s="924">
        <v>7.3</v>
      </c>
      <c r="H115" s="938">
        <v>5</v>
      </c>
      <c r="I115" s="937">
        <v>4.72</v>
      </c>
      <c r="J115" s="926">
        <v>8.6</v>
      </c>
      <c r="K115" s="939">
        <v>0.89</v>
      </c>
      <c r="L115" s="938">
        <v>3</v>
      </c>
      <c r="M115" s="938">
        <v>24</v>
      </c>
      <c r="N115" s="940">
        <v>8</v>
      </c>
      <c r="O115" s="938" t="s">
        <v>5397</v>
      </c>
      <c r="P115" s="941" t="s">
        <v>5602</v>
      </c>
      <c r="Q115" s="942">
        <f t="shared" si="3"/>
        <v>-6</v>
      </c>
      <c r="R115" s="979">
        <f t="shared" si="3"/>
        <v>-4.910000000000001</v>
      </c>
      <c r="S115" s="942">
        <f t="shared" si="4"/>
        <v>2</v>
      </c>
      <c r="T115" s="979">
        <f t="shared" si="5"/>
        <v>2.0399999999999996</v>
      </c>
      <c r="U115" s="986">
        <v>40</v>
      </c>
      <c r="V115" s="943">
        <v>43</v>
      </c>
      <c r="W115" s="943">
        <v>3</v>
      </c>
      <c r="X115" s="984">
        <v>1.075</v>
      </c>
      <c r="Y115" s="982">
        <v>20</v>
      </c>
    </row>
    <row r="116" spans="1:25" ht="14.4" customHeight="1" x14ac:dyDescent="0.3">
      <c r="A116" s="948" t="s">
        <v>5604</v>
      </c>
      <c r="B116" s="934">
        <v>1</v>
      </c>
      <c r="C116" s="935">
        <v>1.62</v>
      </c>
      <c r="D116" s="923">
        <v>10</v>
      </c>
      <c r="E116" s="936">
        <v>4</v>
      </c>
      <c r="F116" s="937">
        <v>6.91</v>
      </c>
      <c r="G116" s="924">
        <v>9.8000000000000007</v>
      </c>
      <c r="H116" s="938">
        <v>2</v>
      </c>
      <c r="I116" s="937">
        <v>3.56</v>
      </c>
      <c r="J116" s="926">
        <v>17.5</v>
      </c>
      <c r="K116" s="939">
        <v>1.62</v>
      </c>
      <c r="L116" s="938">
        <v>4</v>
      </c>
      <c r="M116" s="938">
        <v>36</v>
      </c>
      <c r="N116" s="940">
        <v>12</v>
      </c>
      <c r="O116" s="938" t="s">
        <v>5397</v>
      </c>
      <c r="P116" s="941" t="s">
        <v>5602</v>
      </c>
      <c r="Q116" s="942">
        <f t="shared" si="3"/>
        <v>1</v>
      </c>
      <c r="R116" s="979">
        <f t="shared" si="3"/>
        <v>1.94</v>
      </c>
      <c r="S116" s="942">
        <f t="shared" si="4"/>
        <v>-2</v>
      </c>
      <c r="T116" s="979">
        <f t="shared" si="5"/>
        <v>-3.35</v>
      </c>
      <c r="U116" s="986">
        <v>24</v>
      </c>
      <c r="V116" s="943">
        <v>35</v>
      </c>
      <c r="W116" s="943">
        <v>11</v>
      </c>
      <c r="X116" s="984">
        <v>1.4583333333333333</v>
      </c>
      <c r="Y116" s="982">
        <v>11</v>
      </c>
    </row>
    <row r="117" spans="1:25" ht="14.4" customHeight="1" x14ac:dyDescent="0.3">
      <c r="A117" s="947" t="s">
        <v>5605</v>
      </c>
      <c r="B117" s="928"/>
      <c r="C117" s="929"/>
      <c r="D117" s="930"/>
      <c r="E117" s="932">
        <v>1</v>
      </c>
      <c r="F117" s="915">
        <v>1.32</v>
      </c>
      <c r="G117" s="916">
        <v>5</v>
      </c>
      <c r="H117" s="911">
        <v>1</v>
      </c>
      <c r="I117" s="912">
        <v>1.32</v>
      </c>
      <c r="J117" s="913">
        <v>5</v>
      </c>
      <c r="K117" s="917">
        <v>1.32</v>
      </c>
      <c r="L117" s="914">
        <v>4</v>
      </c>
      <c r="M117" s="914">
        <v>33</v>
      </c>
      <c r="N117" s="918">
        <v>11</v>
      </c>
      <c r="O117" s="914" t="s">
        <v>5397</v>
      </c>
      <c r="P117" s="931" t="s">
        <v>5606</v>
      </c>
      <c r="Q117" s="919">
        <f t="shared" si="3"/>
        <v>1</v>
      </c>
      <c r="R117" s="978">
        <f t="shared" si="3"/>
        <v>1.32</v>
      </c>
      <c r="S117" s="919">
        <f t="shared" si="4"/>
        <v>0</v>
      </c>
      <c r="T117" s="978">
        <f t="shared" si="5"/>
        <v>0</v>
      </c>
      <c r="U117" s="985">
        <v>11</v>
      </c>
      <c r="V117" s="928">
        <v>5</v>
      </c>
      <c r="W117" s="928">
        <v>-6</v>
      </c>
      <c r="X117" s="983">
        <v>0.45454545454545453</v>
      </c>
      <c r="Y117" s="981"/>
    </row>
    <row r="118" spans="1:25" ht="14.4" customHeight="1" x14ac:dyDescent="0.3">
      <c r="A118" s="947" t="s">
        <v>5607</v>
      </c>
      <c r="B118" s="928">
        <v>1</v>
      </c>
      <c r="C118" s="929">
        <v>2.2599999999999998</v>
      </c>
      <c r="D118" s="930">
        <v>6</v>
      </c>
      <c r="E118" s="932">
        <v>1</v>
      </c>
      <c r="F118" s="915">
        <v>2.2599999999999998</v>
      </c>
      <c r="G118" s="916">
        <v>5</v>
      </c>
      <c r="H118" s="911">
        <v>2</v>
      </c>
      <c r="I118" s="912">
        <v>4.51</v>
      </c>
      <c r="J118" s="913">
        <v>8.5</v>
      </c>
      <c r="K118" s="917">
        <v>2.2599999999999998</v>
      </c>
      <c r="L118" s="914">
        <v>4</v>
      </c>
      <c r="M118" s="914">
        <v>39</v>
      </c>
      <c r="N118" s="918">
        <v>13</v>
      </c>
      <c r="O118" s="914" t="s">
        <v>5397</v>
      </c>
      <c r="P118" s="931" t="s">
        <v>5608</v>
      </c>
      <c r="Q118" s="919">
        <f t="shared" si="3"/>
        <v>1</v>
      </c>
      <c r="R118" s="978">
        <f t="shared" si="3"/>
        <v>2.25</v>
      </c>
      <c r="S118" s="919">
        <f t="shared" si="4"/>
        <v>1</v>
      </c>
      <c r="T118" s="978">
        <f t="shared" si="5"/>
        <v>2.25</v>
      </c>
      <c r="U118" s="985">
        <v>26</v>
      </c>
      <c r="V118" s="928">
        <v>17</v>
      </c>
      <c r="W118" s="928">
        <v>-9</v>
      </c>
      <c r="X118" s="983">
        <v>0.65384615384615385</v>
      </c>
      <c r="Y118" s="981"/>
    </row>
    <row r="119" spans="1:25" ht="14.4" customHeight="1" x14ac:dyDescent="0.3">
      <c r="A119" s="948" t="s">
        <v>5609</v>
      </c>
      <c r="B119" s="943">
        <v>1</v>
      </c>
      <c r="C119" s="944">
        <v>3.78</v>
      </c>
      <c r="D119" s="933">
        <v>5</v>
      </c>
      <c r="E119" s="936">
        <v>1</v>
      </c>
      <c r="F119" s="937">
        <v>3.15</v>
      </c>
      <c r="G119" s="924">
        <v>4</v>
      </c>
      <c r="H119" s="945"/>
      <c r="I119" s="946"/>
      <c r="J119" s="925"/>
      <c r="K119" s="939">
        <v>4.42</v>
      </c>
      <c r="L119" s="938">
        <v>6</v>
      </c>
      <c r="M119" s="938">
        <v>57</v>
      </c>
      <c r="N119" s="940">
        <v>19</v>
      </c>
      <c r="O119" s="938" t="s">
        <v>5397</v>
      </c>
      <c r="P119" s="941" t="s">
        <v>5610</v>
      </c>
      <c r="Q119" s="942">
        <f t="shared" si="3"/>
        <v>-1</v>
      </c>
      <c r="R119" s="979">
        <f t="shared" si="3"/>
        <v>-3.78</v>
      </c>
      <c r="S119" s="942">
        <f t="shared" si="4"/>
        <v>-1</v>
      </c>
      <c r="T119" s="979">
        <f t="shared" si="5"/>
        <v>-3.15</v>
      </c>
      <c r="U119" s="986" t="s">
        <v>579</v>
      </c>
      <c r="V119" s="943" t="s">
        <v>579</v>
      </c>
      <c r="W119" s="943" t="s">
        <v>579</v>
      </c>
      <c r="X119" s="984" t="s">
        <v>579</v>
      </c>
      <c r="Y119" s="982"/>
    </row>
    <row r="120" spans="1:25" ht="14.4" customHeight="1" thickBot="1" x14ac:dyDescent="0.35">
      <c r="A120" s="963" t="s">
        <v>5611</v>
      </c>
      <c r="B120" s="964"/>
      <c r="C120" s="965"/>
      <c r="D120" s="966"/>
      <c r="E120" s="967">
        <v>1</v>
      </c>
      <c r="F120" s="968">
        <v>0.68</v>
      </c>
      <c r="G120" s="969">
        <v>2</v>
      </c>
      <c r="H120" s="970"/>
      <c r="I120" s="971"/>
      <c r="J120" s="972"/>
      <c r="K120" s="973">
        <v>0.68</v>
      </c>
      <c r="L120" s="970">
        <v>2</v>
      </c>
      <c r="M120" s="970">
        <v>15</v>
      </c>
      <c r="N120" s="974">
        <v>5</v>
      </c>
      <c r="O120" s="970" t="s">
        <v>5397</v>
      </c>
      <c r="P120" s="975" t="s">
        <v>5612</v>
      </c>
      <c r="Q120" s="976">
        <f t="shared" si="3"/>
        <v>0</v>
      </c>
      <c r="R120" s="980">
        <f t="shared" si="3"/>
        <v>0</v>
      </c>
      <c r="S120" s="976">
        <f t="shared" si="4"/>
        <v>-1</v>
      </c>
      <c r="T120" s="980">
        <f t="shared" si="5"/>
        <v>-0.68</v>
      </c>
      <c r="U120" s="990" t="s">
        <v>579</v>
      </c>
      <c r="V120" s="964" t="s">
        <v>579</v>
      </c>
      <c r="W120" s="964" t="s">
        <v>579</v>
      </c>
      <c r="X120" s="991" t="s">
        <v>579</v>
      </c>
      <c r="Y120" s="992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21:Q1048576">
    <cfRule type="cellIs" dxfId="14" priority="11" stopIfTrue="1" operator="lessThan">
      <formula>0</formula>
    </cfRule>
  </conditionalFormatting>
  <conditionalFormatting sqref="W121:W1048576">
    <cfRule type="cellIs" dxfId="13" priority="10" stopIfTrue="1" operator="greaterThan">
      <formula>0</formula>
    </cfRule>
  </conditionalFormatting>
  <conditionalFormatting sqref="X121:X1048576">
    <cfRule type="cellIs" dxfId="12" priority="9" stopIfTrue="1" operator="greaterThan">
      <formula>1</formula>
    </cfRule>
  </conditionalFormatting>
  <conditionalFormatting sqref="X121:X1048576">
    <cfRule type="cellIs" dxfId="11" priority="6" stopIfTrue="1" operator="greaterThan">
      <formula>1</formula>
    </cfRule>
  </conditionalFormatting>
  <conditionalFormatting sqref="W121:W1048576">
    <cfRule type="cellIs" dxfId="10" priority="7" stopIfTrue="1" operator="greaterThan">
      <formula>0</formula>
    </cfRule>
  </conditionalFormatting>
  <conditionalFormatting sqref="Q121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20">
    <cfRule type="cellIs" dxfId="7" priority="4" stopIfTrue="1" operator="lessThan">
      <formula>0</formula>
    </cfRule>
  </conditionalFormatting>
  <conditionalFormatting sqref="X5:X120">
    <cfRule type="cellIs" dxfId="6" priority="2" stopIfTrue="1" operator="greaterThan">
      <formula>1</formula>
    </cfRule>
  </conditionalFormatting>
  <conditionalFormatting sqref="W5:W120">
    <cfRule type="cellIs" dxfId="5" priority="3" stopIfTrue="1" operator="greaterThan">
      <formula>0</formula>
    </cfRule>
  </conditionalFormatting>
  <conditionalFormatting sqref="S5:S120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2017</v>
      </c>
      <c r="D3" s="11"/>
      <c r="E3" s="518">
        <v>2018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536.90621999999985</v>
      </c>
      <c r="C5" s="33">
        <v>642.08691999999996</v>
      </c>
      <c r="D5" s="12"/>
      <c r="E5" s="226">
        <v>495.59277999999983</v>
      </c>
      <c r="F5" s="32">
        <v>818.33334680175778</v>
      </c>
      <c r="G5" s="225">
        <f>E5-F5</f>
        <v>-322.74056680175795</v>
      </c>
      <c r="H5" s="231">
        <f>IF(F5&lt;0.00000001,"",E5/F5)</f>
        <v>0.60561234848475232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5147.1545300000016</v>
      </c>
      <c r="C6" s="35">
        <v>5022.2398100000009</v>
      </c>
      <c r="D6" s="12"/>
      <c r="E6" s="227">
        <v>5136.4926599999999</v>
      </c>
      <c r="F6" s="34">
        <v>5273.0667697448735</v>
      </c>
      <c r="G6" s="228">
        <f>E6-F6</f>
        <v>-136.57410974487357</v>
      </c>
      <c r="H6" s="232">
        <f>IF(F6&lt;0.00000001,"",E6/F6)</f>
        <v>0.97409968132235858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14493.238390000002</v>
      </c>
      <c r="C7" s="35">
        <v>16316.746150000001</v>
      </c>
      <c r="D7" s="12"/>
      <c r="E7" s="227">
        <v>18279.948120000001</v>
      </c>
      <c r="F7" s="34">
        <v>19098.698348510741</v>
      </c>
      <c r="G7" s="228">
        <f>E7-F7</f>
        <v>-818.75022851074027</v>
      </c>
      <c r="H7" s="232">
        <f>IF(F7&lt;0.00000001,"",E7/F7)</f>
        <v>0.95713057436845772</v>
      </c>
    </row>
    <row r="8" spans="1:10" ht="14.4" customHeight="1" thickBot="1" x14ac:dyDescent="0.35">
      <c r="A8" s="1" t="s">
        <v>96</v>
      </c>
      <c r="B8" s="15">
        <v>2127.6645999999955</v>
      </c>
      <c r="C8" s="37">
        <v>2184.1991899999975</v>
      </c>
      <c r="D8" s="12"/>
      <c r="E8" s="229">
        <v>2259.0194499999989</v>
      </c>
      <c r="F8" s="36">
        <v>2175.7858148632013</v>
      </c>
      <c r="G8" s="230">
        <f>E8-F8</f>
        <v>83.233635136797602</v>
      </c>
      <c r="H8" s="233">
        <f>IF(F8&lt;0.00000001,"",E8/F8)</f>
        <v>1.0382545168592483</v>
      </c>
    </row>
    <row r="9" spans="1:10" ht="14.4" customHeight="1" thickBot="1" x14ac:dyDescent="0.35">
      <c r="A9" s="2" t="s">
        <v>97</v>
      </c>
      <c r="B9" s="3">
        <v>22304.963739999999</v>
      </c>
      <c r="C9" s="39">
        <v>24165.272069999999</v>
      </c>
      <c r="D9" s="12"/>
      <c r="E9" s="3">
        <v>26171.05301</v>
      </c>
      <c r="F9" s="38">
        <v>27365.884279920574</v>
      </c>
      <c r="G9" s="38">
        <f>E9-F9</f>
        <v>-1194.8312699205744</v>
      </c>
      <c r="H9" s="234">
        <f>IF(F9&lt;0.00000001,"",E9/F9)</f>
        <v>0.95633865663908879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1301.5366799999995</v>
      </c>
      <c r="C11" s="33">
        <f>IF(ISERROR(VLOOKUP("Celkem:",'ZV Vykáz.-A'!A:H,5,0)),0,VLOOKUP("Celkem:",'ZV Vykáz.-A'!A:H,5,0)/1000)</f>
        <v>1390.9663000000005</v>
      </c>
      <c r="D11" s="12"/>
      <c r="E11" s="226">
        <f>IF(ISERROR(VLOOKUP("Celkem:",'ZV Vykáz.-A'!A:H,8,0)),0,VLOOKUP("Celkem:",'ZV Vykáz.-A'!A:H,8,0)/1000)</f>
        <v>1281.0636099999995</v>
      </c>
      <c r="F11" s="32">
        <f>C11</f>
        <v>1390.9663000000005</v>
      </c>
      <c r="G11" s="225">
        <f>E11-F11</f>
        <v>-109.90269000000103</v>
      </c>
      <c r="H11" s="231">
        <f>IF(F11&lt;0.00000001,"",E11/F11)</f>
        <v>0.9209882439279794</v>
      </c>
      <c r="I11" s="225">
        <f>E11-B11</f>
        <v>-20.473070000000007</v>
      </c>
      <c r="J11" s="231">
        <f>IF(B11&lt;0.00000001,"",E11/B11)</f>
        <v>0.98427007835076918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21925.68</v>
      </c>
      <c r="C12" s="37">
        <f>IF(ISERROR(VLOOKUP("Celkem",CaseMix!A:D,3,0)),0,VLOOKUP("Celkem",CaseMix!A:D,3,0)*30)</f>
        <v>23318.07</v>
      </c>
      <c r="D12" s="12"/>
      <c r="E12" s="229">
        <f>IF(ISERROR(VLOOKUP("Celkem",CaseMix!A:D,4,0)),0,VLOOKUP("Celkem",CaseMix!A:D,4,0)*30)</f>
        <v>19604.219999999998</v>
      </c>
      <c r="F12" s="36">
        <f>C12</f>
        <v>23318.07</v>
      </c>
      <c r="G12" s="230">
        <f>E12-F12</f>
        <v>-3713.8500000000022</v>
      </c>
      <c r="H12" s="233">
        <f>IF(F12&lt;0.00000001,"",E12/F12)</f>
        <v>0.84073081520040027</v>
      </c>
      <c r="I12" s="230">
        <f>E12-B12</f>
        <v>-2321.4600000000028</v>
      </c>
      <c r="J12" s="233">
        <f>IF(B12&lt;0.00000001,"",E12/B12)</f>
        <v>0.89412141379423571</v>
      </c>
    </row>
    <row r="13" spans="1:10" ht="14.4" customHeight="1" thickBot="1" x14ac:dyDescent="0.35">
      <c r="A13" s="4" t="s">
        <v>100</v>
      </c>
      <c r="B13" s="9">
        <f>SUM(B11:B12)</f>
        <v>23227.216680000001</v>
      </c>
      <c r="C13" s="41">
        <f>SUM(C11:C12)</f>
        <v>24709.0363</v>
      </c>
      <c r="D13" s="12"/>
      <c r="E13" s="9">
        <f>SUM(E11:E12)</f>
        <v>20885.283609999999</v>
      </c>
      <c r="F13" s="40">
        <f>SUM(F11:F12)</f>
        <v>24709.0363</v>
      </c>
      <c r="G13" s="40">
        <f>E13-F13</f>
        <v>-3823.7526900000012</v>
      </c>
      <c r="H13" s="235">
        <f>IF(F13&lt;0.00000001,"",E13/F13)</f>
        <v>0.84524881328536472</v>
      </c>
      <c r="I13" s="40">
        <f>SUM(I11:I12)</f>
        <v>-2341.9330700000028</v>
      </c>
      <c r="J13" s="235">
        <f>IF(B13&lt;0.00000001,"",E13/B13)</f>
        <v>0.89917289263433164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1.0413474305876635</v>
      </c>
      <c r="C15" s="43">
        <f>IF(C9=0,"",C13/C9)</f>
        <v>1.0225018873540868</v>
      </c>
      <c r="D15" s="12"/>
      <c r="E15" s="10">
        <f>IF(E9=0,"",E13/E9)</f>
        <v>0.79802993032109559</v>
      </c>
      <c r="F15" s="42">
        <f>IF(F9=0,"",F13/F9)</f>
        <v>0.90291386338025237</v>
      </c>
      <c r="G15" s="42">
        <f>IF(ISERROR(F15-E15),"",E15-F15)</f>
        <v>-0.10488393305915678</v>
      </c>
      <c r="H15" s="236">
        <f>IF(ISERROR(F15-E15),"",IF(F15&lt;0.00000001,"",E15/F15))</f>
        <v>0.88383838446504615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302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1845492</v>
      </c>
      <c r="C3" s="344">
        <f t="shared" ref="C3:L3" si="0">SUBTOTAL(9,C6:C1048576)</f>
        <v>5.0677896065746006</v>
      </c>
      <c r="D3" s="344">
        <f t="shared" si="0"/>
        <v>2114552</v>
      </c>
      <c r="E3" s="344">
        <f t="shared" si="0"/>
        <v>6</v>
      </c>
      <c r="F3" s="344">
        <f t="shared" si="0"/>
        <v>1968133</v>
      </c>
      <c r="G3" s="347">
        <f>IF(D3&lt;&gt;0,F3/D3,"")</f>
        <v>0.93075649120948556</v>
      </c>
      <c r="H3" s="343">
        <f t="shared" si="0"/>
        <v>105843.51000000001</v>
      </c>
      <c r="I3" s="344">
        <f t="shared" si="0"/>
        <v>0.36731519461438938</v>
      </c>
      <c r="J3" s="344">
        <f t="shared" si="0"/>
        <v>224087.48999999996</v>
      </c>
      <c r="K3" s="344">
        <f t="shared" si="0"/>
        <v>1</v>
      </c>
      <c r="L3" s="344">
        <f t="shared" si="0"/>
        <v>201023.18</v>
      </c>
      <c r="M3" s="345">
        <f>IF(J3&lt;&gt;0,L3/J3,"")</f>
        <v>0.89707453102357493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3"/>
      <c r="B5" s="994">
        <v>2015</v>
      </c>
      <c r="C5" s="995"/>
      <c r="D5" s="995">
        <v>2017</v>
      </c>
      <c r="E5" s="995"/>
      <c r="F5" s="995">
        <v>2018</v>
      </c>
      <c r="G5" s="905" t="s">
        <v>2</v>
      </c>
      <c r="H5" s="994">
        <v>2015</v>
      </c>
      <c r="I5" s="995"/>
      <c r="J5" s="995">
        <v>2017</v>
      </c>
      <c r="K5" s="995"/>
      <c r="L5" s="995">
        <v>2018</v>
      </c>
      <c r="M5" s="905" t="s">
        <v>2</v>
      </c>
    </row>
    <row r="6" spans="1:13" ht="14.4" customHeight="1" x14ac:dyDescent="0.3">
      <c r="A6" s="856" t="s">
        <v>5614</v>
      </c>
      <c r="B6" s="887">
        <v>23758</v>
      </c>
      <c r="C6" s="825"/>
      <c r="D6" s="887"/>
      <c r="E6" s="825"/>
      <c r="F6" s="887">
        <v>33289</v>
      </c>
      <c r="G6" s="830"/>
      <c r="H6" s="887">
        <v>23532.769999999997</v>
      </c>
      <c r="I6" s="825"/>
      <c r="J6" s="887"/>
      <c r="K6" s="825"/>
      <c r="L6" s="887">
        <v>31631.78</v>
      </c>
      <c r="M6" s="231"/>
    </row>
    <row r="7" spans="1:13" ht="14.4" customHeight="1" x14ac:dyDescent="0.3">
      <c r="A7" s="857" t="s">
        <v>4267</v>
      </c>
      <c r="B7" s="889">
        <v>51063</v>
      </c>
      <c r="C7" s="832">
        <v>0.4378955492667867</v>
      </c>
      <c r="D7" s="889">
        <v>116610</v>
      </c>
      <c r="E7" s="832">
        <v>1</v>
      </c>
      <c r="F7" s="889">
        <v>92939</v>
      </c>
      <c r="G7" s="837">
        <v>0.79700711774290367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5615</v>
      </c>
      <c r="B8" s="889">
        <v>188618</v>
      </c>
      <c r="C8" s="832">
        <v>0.58794668462133115</v>
      </c>
      <c r="D8" s="889">
        <v>320808</v>
      </c>
      <c r="E8" s="832">
        <v>1</v>
      </c>
      <c r="F8" s="889">
        <v>284228</v>
      </c>
      <c r="G8" s="837">
        <v>0.88597541208448671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5616</v>
      </c>
      <c r="B9" s="889">
        <v>1316894</v>
      </c>
      <c r="C9" s="832">
        <v>0.93656984443297053</v>
      </c>
      <c r="D9" s="889">
        <v>1406082</v>
      </c>
      <c r="E9" s="832">
        <v>1</v>
      </c>
      <c r="F9" s="889">
        <v>1270474</v>
      </c>
      <c r="G9" s="837">
        <v>0.90355612261589291</v>
      </c>
      <c r="H9" s="889">
        <v>82310.74000000002</v>
      </c>
      <c r="I9" s="832">
        <v>0.36731519461438938</v>
      </c>
      <c r="J9" s="889">
        <v>224087.48999999996</v>
      </c>
      <c r="K9" s="832">
        <v>1</v>
      </c>
      <c r="L9" s="889">
        <v>169391.4</v>
      </c>
      <c r="M9" s="838">
        <v>0.75591636106058413</v>
      </c>
    </row>
    <row r="10" spans="1:13" ht="14.4" customHeight="1" x14ac:dyDescent="0.3">
      <c r="A10" s="857" t="s">
        <v>5617</v>
      </c>
      <c r="B10" s="889">
        <v>149235</v>
      </c>
      <c r="C10" s="832">
        <v>0.89047144536401124</v>
      </c>
      <c r="D10" s="889">
        <v>167591</v>
      </c>
      <c r="E10" s="832">
        <v>1</v>
      </c>
      <c r="F10" s="889">
        <v>171513</v>
      </c>
      <c r="G10" s="837">
        <v>1.0234022113359309</v>
      </c>
      <c r="H10" s="889"/>
      <c r="I10" s="832"/>
      <c r="J10" s="889"/>
      <c r="K10" s="832"/>
      <c r="L10" s="889"/>
      <c r="M10" s="838"/>
    </row>
    <row r="11" spans="1:13" ht="14.4" customHeight="1" x14ac:dyDescent="0.3">
      <c r="A11" s="857" t="s">
        <v>5618</v>
      </c>
      <c r="B11" s="889">
        <v>17381</v>
      </c>
      <c r="C11" s="832">
        <v>1.1157401463602517</v>
      </c>
      <c r="D11" s="889">
        <v>15578</v>
      </c>
      <c r="E11" s="832">
        <v>1</v>
      </c>
      <c r="F11" s="889">
        <v>9523</v>
      </c>
      <c r="G11" s="837">
        <v>0.61131082295545003</v>
      </c>
      <c r="H11" s="889"/>
      <c r="I11" s="832"/>
      <c r="J11" s="889"/>
      <c r="K11" s="832"/>
      <c r="L11" s="889"/>
      <c r="M11" s="838"/>
    </row>
    <row r="12" spans="1:13" ht="14.4" customHeight="1" x14ac:dyDescent="0.3">
      <c r="A12" s="857" t="s">
        <v>5619</v>
      </c>
      <c r="B12" s="889">
        <v>96598</v>
      </c>
      <c r="C12" s="832">
        <v>1.0991659365292492</v>
      </c>
      <c r="D12" s="889">
        <v>87883</v>
      </c>
      <c r="E12" s="832">
        <v>1</v>
      </c>
      <c r="F12" s="889">
        <v>100177</v>
      </c>
      <c r="G12" s="837">
        <v>1.139890536281192</v>
      </c>
      <c r="H12" s="889"/>
      <c r="I12" s="832"/>
      <c r="J12" s="889"/>
      <c r="K12" s="832"/>
      <c r="L12" s="889"/>
      <c r="M12" s="838"/>
    </row>
    <row r="13" spans="1:13" ht="14.4" customHeight="1" thickBot="1" x14ac:dyDescent="0.35">
      <c r="A13" s="893" t="s">
        <v>5620</v>
      </c>
      <c r="B13" s="891">
        <v>1945</v>
      </c>
      <c r="C13" s="840"/>
      <c r="D13" s="891"/>
      <c r="E13" s="840"/>
      <c r="F13" s="891">
        <v>5990</v>
      </c>
      <c r="G13" s="845"/>
      <c r="H13" s="891"/>
      <c r="I13" s="840"/>
      <c r="J13" s="891"/>
      <c r="K13" s="840"/>
      <c r="L13" s="891"/>
      <c r="M13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21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6049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11133.55</v>
      </c>
      <c r="G3" s="211">
        <f t="shared" si="0"/>
        <v>1951335.51</v>
      </c>
      <c r="H3" s="212"/>
      <c r="I3" s="212"/>
      <c r="J3" s="207">
        <f t="shared" si="0"/>
        <v>13471.54</v>
      </c>
      <c r="K3" s="211">
        <f t="shared" si="0"/>
        <v>2338639.4900000002</v>
      </c>
      <c r="L3" s="212"/>
      <c r="M3" s="212"/>
      <c r="N3" s="207">
        <f t="shared" si="0"/>
        <v>13798.87</v>
      </c>
      <c r="O3" s="211">
        <f t="shared" si="0"/>
        <v>2169156.1799999997</v>
      </c>
      <c r="P3" s="177">
        <f>IF(K3=0,"",O3/K3)</f>
        <v>0.92752909940813477</v>
      </c>
      <c r="Q3" s="209">
        <f>IF(N3=0,"",O3/N3)</f>
        <v>157.19810245331681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5621</v>
      </c>
      <c r="B6" s="825" t="s">
        <v>5622</v>
      </c>
      <c r="C6" s="825" t="s">
        <v>4123</v>
      </c>
      <c r="D6" s="825" t="s">
        <v>5623</v>
      </c>
      <c r="E6" s="825" t="s">
        <v>5624</v>
      </c>
      <c r="F6" s="225">
        <v>0.02</v>
      </c>
      <c r="G6" s="225">
        <v>177.08</v>
      </c>
      <c r="H6" s="225"/>
      <c r="I6" s="225">
        <v>8854</v>
      </c>
      <c r="J6" s="225"/>
      <c r="K6" s="225"/>
      <c r="L6" s="225"/>
      <c r="M6" s="225"/>
      <c r="N6" s="225"/>
      <c r="O6" s="225"/>
      <c r="P6" s="830"/>
      <c r="Q6" s="848"/>
    </row>
    <row r="7" spans="1:17" ht="14.4" customHeight="1" x14ac:dyDescent="0.3">
      <c r="A7" s="831" t="s">
        <v>5621</v>
      </c>
      <c r="B7" s="832" t="s">
        <v>5622</v>
      </c>
      <c r="C7" s="832" t="s">
        <v>4123</v>
      </c>
      <c r="D7" s="832" t="s">
        <v>5625</v>
      </c>
      <c r="E7" s="832" t="s">
        <v>5624</v>
      </c>
      <c r="F7" s="849">
        <v>0.5</v>
      </c>
      <c r="G7" s="849">
        <v>885.4</v>
      </c>
      <c r="H7" s="849"/>
      <c r="I7" s="849">
        <v>1770.8</v>
      </c>
      <c r="J7" s="849"/>
      <c r="K7" s="849"/>
      <c r="L7" s="849"/>
      <c r="M7" s="849"/>
      <c r="N7" s="849">
        <v>0.45</v>
      </c>
      <c r="O7" s="849">
        <v>818.57</v>
      </c>
      <c r="P7" s="837"/>
      <c r="Q7" s="850">
        <v>1819.0444444444445</v>
      </c>
    </row>
    <row r="8" spans="1:17" ht="14.4" customHeight="1" x14ac:dyDescent="0.3">
      <c r="A8" s="831" t="s">
        <v>5621</v>
      </c>
      <c r="B8" s="832" t="s">
        <v>5622</v>
      </c>
      <c r="C8" s="832" t="s">
        <v>4384</v>
      </c>
      <c r="D8" s="832" t="s">
        <v>5626</v>
      </c>
      <c r="E8" s="832" t="s">
        <v>5627</v>
      </c>
      <c r="F8" s="849"/>
      <c r="G8" s="849"/>
      <c r="H8" s="849"/>
      <c r="I8" s="849"/>
      <c r="J8" s="849"/>
      <c r="K8" s="849"/>
      <c r="L8" s="849"/>
      <c r="M8" s="849"/>
      <c r="N8" s="849">
        <v>865</v>
      </c>
      <c r="O8" s="849">
        <v>4610.45</v>
      </c>
      <c r="P8" s="837"/>
      <c r="Q8" s="850">
        <v>5.33</v>
      </c>
    </row>
    <row r="9" spans="1:17" ht="14.4" customHeight="1" x14ac:dyDescent="0.3">
      <c r="A9" s="831" t="s">
        <v>5621</v>
      </c>
      <c r="B9" s="832" t="s">
        <v>5622</v>
      </c>
      <c r="C9" s="832" t="s">
        <v>4384</v>
      </c>
      <c r="D9" s="832" t="s">
        <v>5628</v>
      </c>
      <c r="E9" s="832" t="s">
        <v>5629</v>
      </c>
      <c r="F9" s="849">
        <v>610</v>
      </c>
      <c r="G9" s="849">
        <v>12431.8</v>
      </c>
      <c r="H9" s="849"/>
      <c r="I9" s="849">
        <v>20.38</v>
      </c>
      <c r="J9" s="849"/>
      <c r="K9" s="849"/>
      <c r="L9" s="849"/>
      <c r="M9" s="849"/>
      <c r="N9" s="849">
        <v>920</v>
      </c>
      <c r="O9" s="849">
        <v>19228</v>
      </c>
      <c r="P9" s="837"/>
      <c r="Q9" s="850">
        <v>20.9</v>
      </c>
    </row>
    <row r="10" spans="1:17" ht="14.4" customHeight="1" x14ac:dyDescent="0.3">
      <c r="A10" s="831" t="s">
        <v>5621</v>
      </c>
      <c r="B10" s="832" t="s">
        <v>5622</v>
      </c>
      <c r="C10" s="832" t="s">
        <v>4384</v>
      </c>
      <c r="D10" s="832" t="s">
        <v>5630</v>
      </c>
      <c r="E10" s="832" t="s">
        <v>5631</v>
      </c>
      <c r="F10" s="849">
        <v>667</v>
      </c>
      <c r="G10" s="849">
        <v>2281.14</v>
      </c>
      <c r="H10" s="849"/>
      <c r="I10" s="849">
        <v>3.42</v>
      </c>
      <c r="J10" s="849"/>
      <c r="K10" s="849"/>
      <c r="L10" s="849"/>
      <c r="M10" s="849"/>
      <c r="N10" s="849"/>
      <c r="O10" s="849"/>
      <c r="P10" s="837"/>
      <c r="Q10" s="850"/>
    </row>
    <row r="11" spans="1:17" ht="14.4" customHeight="1" x14ac:dyDescent="0.3">
      <c r="A11" s="831" t="s">
        <v>5621</v>
      </c>
      <c r="B11" s="832" t="s">
        <v>5622</v>
      </c>
      <c r="C11" s="832" t="s">
        <v>4384</v>
      </c>
      <c r="D11" s="832" t="s">
        <v>5632</v>
      </c>
      <c r="E11" s="832" t="s">
        <v>5633</v>
      </c>
      <c r="F11" s="849">
        <v>235</v>
      </c>
      <c r="G11" s="849">
        <v>7757.35</v>
      </c>
      <c r="H11" s="849"/>
      <c r="I11" s="849">
        <v>33.01</v>
      </c>
      <c r="J11" s="849"/>
      <c r="K11" s="849"/>
      <c r="L11" s="849"/>
      <c r="M11" s="849"/>
      <c r="N11" s="849">
        <v>204</v>
      </c>
      <c r="O11" s="849">
        <v>6974.76</v>
      </c>
      <c r="P11" s="837"/>
      <c r="Q11" s="850">
        <v>34.19</v>
      </c>
    </row>
    <row r="12" spans="1:17" ht="14.4" customHeight="1" x14ac:dyDescent="0.3">
      <c r="A12" s="831" t="s">
        <v>5621</v>
      </c>
      <c r="B12" s="832" t="s">
        <v>5622</v>
      </c>
      <c r="C12" s="832" t="s">
        <v>4118</v>
      </c>
      <c r="D12" s="832" t="s">
        <v>5634</v>
      </c>
      <c r="E12" s="832" t="s">
        <v>5635</v>
      </c>
      <c r="F12" s="849">
        <v>1</v>
      </c>
      <c r="G12" s="849">
        <v>1213</v>
      </c>
      <c r="H12" s="849"/>
      <c r="I12" s="849">
        <v>1213</v>
      </c>
      <c r="J12" s="849"/>
      <c r="K12" s="849"/>
      <c r="L12" s="849"/>
      <c r="M12" s="849"/>
      <c r="N12" s="849"/>
      <c r="O12" s="849"/>
      <c r="P12" s="837"/>
      <c r="Q12" s="850"/>
    </row>
    <row r="13" spans="1:17" ht="14.4" customHeight="1" x14ac:dyDescent="0.3">
      <c r="A13" s="831" t="s">
        <v>5621</v>
      </c>
      <c r="B13" s="832" t="s">
        <v>5622</v>
      </c>
      <c r="C13" s="832" t="s">
        <v>4118</v>
      </c>
      <c r="D13" s="832" t="s">
        <v>5636</v>
      </c>
      <c r="E13" s="832" t="s">
        <v>5637</v>
      </c>
      <c r="F13" s="849">
        <v>2</v>
      </c>
      <c r="G13" s="849">
        <v>3650</v>
      </c>
      <c r="H13" s="849"/>
      <c r="I13" s="849">
        <v>1825</v>
      </c>
      <c r="J13" s="849"/>
      <c r="K13" s="849"/>
      <c r="L13" s="849"/>
      <c r="M13" s="849"/>
      <c r="N13" s="849">
        <v>6</v>
      </c>
      <c r="O13" s="849">
        <v>10956</v>
      </c>
      <c r="P13" s="837"/>
      <c r="Q13" s="850">
        <v>1826</v>
      </c>
    </row>
    <row r="14" spans="1:17" ht="14.4" customHeight="1" x14ac:dyDescent="0.3">
      <c r="A14" s="831" t="s">
        <v>5621</v>
      </c>
      <c r="B14" s="832" t="s">
        <v>5622</v>
      </c>
      <c r="C14" s="832" t="s">
        <v>4118</v>
      </c>
      <c r="D14" s="832" t="s">
        <v>5638</v>
      </c>
      <c r="E14" s="832" t="s">
        <v>5639</v>
      </c>
      <c r="F14" s="849"/>
      <c r="G14" s="849"/>
      <c r="H14" s="849"/>
      <c r="I14" s="849"/>
      <c r="J14" s="849"/>
      <c r="K14" s="849"/>
      <c r="L14" s="849"/>
      <c r="M14" s="849"/>
      <c r="N14" s="849">
        <v>4</v>
      </c>
      <c r="O14" s="849">
        <v>1720</v>
      </c>
      <c r="P14" s="837"/>
      <c r="Q14" s="850">
        <v>430</v>
      </c>
    </row>
    <row r="15" spans="1:17" ht="14.4" customHeight="1" x14ac:dyDescent="0.3">
      <c r="A15" s="831" t="s">
        <v>5621</v>
      </c>
      <c r="B15" s="832" t="s">
        <v>5622</v>
      </c>
      <c r="C15" s="832" t="s">
        <v>4118</v>
      </c>
      <c r="D15" s="832" t="s">
        <v>5640</v>
      </c>
      <c r="E15" s="832" t="s">
        <v>5641</v>
      </c>
      <c r="F15" s="849">
        <v>1</v>
      </c>
      <c r="G15" s="849">
        <v>14506</v>
      </c>
      <c r="H15" s="849"/>
      <c r="I15" s="849">
        <v>14506</v>
      </c>
      <c r="J15" s="849"/>
      <c r="K15" s="849"/>
      <c r="L15" s="849"/>
      <c r="M15" s="849"/>
      <c r="N15" s="849">
        <v>1</v>
      </c>
      <c r="O15" s="849">
        <v>14509</v>
      </c>
      <c r="P15" s="837"/>
      <c r="Q15" s="850">
        <v>14509</v>
      </c>
    </row>
    <row r="16" spans="1:17" ht="14.4" customHeight="1" x14ac:dyDescent="0.3">
      <c r="A16" s="831" t="s">
        <v>5621</v>
      </c>
      <c r="B16" s="832" t="s">
        <v>5622</v>
      </c>
      <c r="C16" s="832" t="s">
        <v>4118</v>
      </c>
      <c r="D16" s="832" t="s">
        <v>5642</v>
      </c>
      <c r="E16" s="832" t="s">
        <v>5643</v>
      </c>
      <c r="F16" s="849">
        <v>1</v>
      </c>
      <c r="G16" s="849">
        <v>1342</v>
      </c>
      <c r="H16" s="849"/>
      <c r="I16" s="849">
        <v>1342</v>
      </c>
      <c r="J16" s="849"/>
      <c r="K16" s="849"/>
      <c r="L16" s="849"/>
      <c r="M16" s="849"/>
      <c r="N16" s="849"/>
      <c r="O16" s="849"/>
      <c r="P16" s="837"/>
      <c r="Q16" s="850"/>
    </row>
    <row r="17" spans="1:17" ht="14.4" customHeight="1" x14ac:dyDescent="0.3">
      <c r="A17" s="831" t="s">
        <v>5621</v>
      </c>
      <c r="B17" s="832" t="s">
        <v>5622</v>
      </c>
      <c r="C17" s="832" t="s">
        <v>4118</v>
      </c>
      <c r="D17" s="832" t="s">
        <v>5644</v>
      </c>
      <c r="E17" s="832" t="s">
        <v>5645</v>
      </c>
      <c r="F17" s="849">
        <v>1</v>
      </c>
      <c r="G17" s="849">
        <v>2329</v>
      </c>
      <c r="H17" s="849"/>
      <c r="I17" s="849">
        <v>2329</v>
      </c>
      <c r="J17" s="849"/>
      <c r="K17" s="849"/>
      <c r="L17" s="849"/>
      <c r="M17" s="849"/>
      <c r="N17" s="849">
        <v>2</v>
      </c>
      <c r="O17" s="849">
        <v>4666</v>
      </c>
      <c r="P17" s="837"/>
      <c r="Q17" s="850">
        <v>2333</v>
      </c>
    </row>
    <row r="18" spans="1:17" ht="14.4" customHeight="1" x14ac:dyDescent="0.3">
      <c r="A18" s="831" t="s">
        <v>5621</v>
      </c>
      <c r="B18" s="832" t="s">
        <v>5622</v>
      </c>
      <c r="C18" s="832" t="s">
        <v>4118</v>
      </c>
      <c r="D18" s="832" t="s">
        <v>5646</v>
      </c>
      <c r="E18" s="832" t="s">
        <v>5647</v>
      </c>
      <c r="F18" s="849">
        <v>1</v>
      </c>
      <c r="G18" s="849">
        <v>718</v>
      </c>
      <c r="H18" s="849"/>
      <c r="I18" s="849">
        <v>718</v>
      </c>
      <c r="J18" s="849"/>
      <c r="K18" s="849"/>
      <c r="L18" s="849"/>
      <c r="M18" s="849"/>
      <c r="N18" s="849">
        <v>2</v>
      </c>
      <c r="O18" s="849">
        <v>1438</v>
      </c>
      <c r="P18" s="837"/>
      <c r="Q18" s="850">
        <v>719</v>
      </c>
    </row>
    <row r="19" spans="1:17" ht="14.4" customHeight="1" x14ac:dyDescent="0.3">
      <c r="A19" s="831" t="s">
        <v>5392</v>
      </c>
      <c r="B19" s="832" t="s">
        <v>5648</v>
      </c>
      <c r="C19" s="832" t="s">
        <v>4118</v>
      </c>
      <c r="D19" s="832" t="s">
        <v>5649</v>
      </c>
      <c r="E19" s="832" t="s">
        <v>5650</v>
      </c>
      <c r="F19" s="849">
        <v>14</v>
      </c>
      <c r="G19" s="849">
        <v>4956</v>
      </c>
      <c r="H19" s="849">
        <v>0.35</v>
      </c>
      <c r="I19" s="849">
        <v>354</v>
      </c>
      <c r="J19" s="849">
        <v>40</v>
      </c>
      <c r="K19" s="849">
        <v>14160</v>
      </c>
      <c r="L19" s="849">
        <v>1</v>
      </c>
      <c r="M19" s="849">
        <v>354</v>
      </c>
      <c r="N19" s="849">
        <v>26</v>
      </c>
      <c r="O19" s="849">
        <v>9204</v>
      </c>
      <c r="P19" s="837">
        <v>0.65</v>
      </c>
      <c r="Q19" s="850">
        <v>354</v>
      </c>
    </row>
    <row r="20" spans="1:17" ht="14.4" customHeight="1" x14ac:dyDescent="0.3">
      <c r="A20" s="831" t="s">
        <v>5392</v>
      </c>
      <c r="B20" s="832" t="s">
        <v>5648</v>
      </c>
      <c r="C20" s="832" t="s">
        <v>4118</v>
      </c>
      <c r="D20" s="832" t="s">
        <v>5651</v>
      </c>
      <c r="E20" s="832" t="s">
        <v>5652</v>
      </c>
      <c r="F20" s="849">
        <v>183</v>
      </c>
      <c r="G20" s="849">
        <v>11895</v>
      </c>
      <c r="H20" s="849">
        <v>0.48799999999999999</v>
      </c>
      <c r="I20" s="849">
        <v>65</v>
      </c>
      <c r="J20" s="849">
        <v>375</v>
      </c>
      <c r="K20" s="849">
        <v>24375</v>
      </c>
      <c r="L20" s="849">
        <v>1</v>
      </c>
      <c r="M20" s="849">
        <v>65</v>
      </c>
      <c r="N20" s="849">
        <v>299</v>
      </c>
      <c r="O20" s="849">
        <v>19435</v>
      </c>
      <c r="P20" s="837">
        <v>0.79733333333333334</v>
      </c>
      <c r="Q20" s="850">
        <v>65</v>
      </c>
    </row>
    <row r="21" spans="1:17" ht="14.4" customHeight="1" x14ac:dyDescent="0.3">
      <c r="A21" s="831" t="s">
        <v>5392</v>
      </c>
      <c r="B21" s="832" t="s">
        <v>5648</v>
      </c>
      <c r="C21" s="832" t="s">
        <v>4118</v>
      </c>
      <c r="D21" s="832" t="s">
        <v>5653</v>
      </c>
      <c r="E21" s="832" t="s">
        <v>5654</v>
      </c>
      <c r="F21" s="849"/>
      <c r="G21" s="849"/>
      <c r="H21" s="849"/>
      <c r="I21" s="849"/>
      <c r="J21" s="849">
        <v>5</v>
      </c>
      <c r="K21" s="849">
        <v>2960</v>
      </c>
      <c r="L21" s="849">
        <v>1</v>
      </c>
      <c r="M21" s="849">
        <v>592</v>
      </c>
      <c r="N21" s="849"/>
      <c r="O21" s="849"/>
      <c r="P21" s="837"/>
      <c r="Q21" s="850"/>
    </row>
    <row r="22" spans="1:17" ht="14.4" customHeight="1" x14ac:dyDescent="0.3">
      <c r="A22" s="831" t="s">
        <v>5392</v>
      </c>
      <c r="B22" s="832" t="s">
        <v>5648</v>
      </c>
      <c r="C22" s="832" t="s">
        <v>4118</v>
      </c>
      <c r="D22" s="832" t="s">
        <v>5655</v>
      </c>
      <c r="E22" s="832" t="s">
        <v>5656</v>
      </c>
      <c r="F22" s="849">
        <v>5</v>
      </c>
      <c r="G22" s="849">
        <v>120</v>
      </c>
      <c r="H22" s="849">
        <v>5</v>
      </c>
      <c r="I22" s="849">
        <v>24</v>
      </c>
      <c r="J22" s="849">
        <v>1</v>
      </c>
      <c r="K22" s="849">
        <v>24</v>
      </c>
      <c r="L22" s="849">
        <v>1</v>
      </c>
      <c r="M22" s="849">
        <v>24</v>
      </c>
      <c r="N22" s="849">
        <v>2</v>
      </c>
      <c r="O22" s="849">
        <v>48</v>
      </c>
      <c r="P22" s="837">
        <v>2</v>
      </c>
      <c r="Q22" s="850">
        <v>24</v>
      </c>
    </row>
    <row r="23" spans="1:17" ht="14.4" customHeight="1" x14ac:dyDescent="0.3">
      <c r="A23" s="831" t="s">
        <v>5392</v>
      </c>
      <c r="B23" s="832" t="s">
        <v>5648</v>
      </c>
      <c r="C23" s="832" t="s">
        <v>4118</v>
      </c>
      <c r="D23" s="832" t="s">
        <v>5657</v>
      </c>
      <c r="E23" s="832" t="s">
        <v>5658</v>
      </c>
      <c r="F23" s="849">
        <v>1</v>
      </c>
      <c r="G23" s="849">
        <v>55</v>
      </c>
      <c r="H23" s="849">
        <v>1.4705882352941176E-2</v>
      </c>
      <c r="I23" s="849">
        <v>55</v>
      </c>
      <c r="J23" s="849">
        <v>68</v>
      </c>
      <c r="K23" s="849">
        <v>3740</v>
      </c>
      <c r="L23" s="849">
        <v>1</v>
      </c>
      <c r="M23" s="849">
        <v>55</v>
      </c>
      <c r="N23" s="849">
        <v>63</v>
      </c>
      <c r="O23" s="849">
        <v>3465</v>
      </c>
      <c r="P23" s="837">
        <v>0.92647058823529416</v>
      </c>
      <c r="Q23" s="850">
        <v>55</v>
      </c>
    </row>
    <row r="24" spans="1:17" ht="14.4" customHeight="1" x14ac:dyDescent="0.3">
      <c r="A24" s="831" t="s">
        <v>5392</v>
      </c>
      <c r="B24" s="832" t="s">
        <v>5648</v>
      </c>
      <c r="C24" s="832" t="s">
        <v>4118</v>
      </c>
      <c r="D24" s="832" t="s">
        <v>5659</v>
      </c>
      <c r="E24" s="832" t="s">
        <v>5660</v>
      </c>
      <c r="F24" s="849">
        <v>281</v>
      </c>
      <c r="G24" s="849">
        <v>21637</v>
      </c>
      <c r="H24" s="849">
        <v>0.54457364341085268</v>
      </c>
      <c r="I24" s="849">
        <v>77</v>
      </c>
      <c r="J24" s="849">
        <v>516</v>
      </c>
      <c r="K24" s="849">
        <v>39732</v>
      </c>
      <c r="L24" s="849">
        <v>1</v>
      </c>
      <c r="M24" s="849">
        <v>77</v>
      </c>
      <c r="N24" s="849">
        <v>401</v>
      </c>
      <c r="O24" s="849">
        <v>30877</v>
      </c>
      <c r="P24" s="837">
        <v>0.77713178294573648</v>
      </c>
      <c r="Q24" s="850">
        <v>77</v>
      </c>
    </row>
    <row r="25" spans="1:17" ht="14.4" customHeight="1" x14ac:dyDescent="0.3">
      <c r="A25" s="831" t="s">
        <v>5392</v>
      </c>
      <c r="B25" s="832" t="s">
        <v>5648</v>
      </c>
      <c r="C25" s="832" t="s">
        <v>4118</v>
      </c>
      <c r="D25" s="832" t="s">
        <v>5661</v>
      </c>
      <c r="E25" s="832" t="s">
        <v>5662</v>
      </c>
      <c r="F25" s="849">
        <v>18</v>
      </c>
      <c r="G25" s="849">
        <v>432</v>
      </c>
      <c r="H25" s="849">
        <v>1.6363636363636365</v>
      </c>
      <c r="I25" s="849">
        <v>24</v>
      </c>
      <c r="J25" s="849">
        <v>11</v>
      </c>
      <c r="K25" s="849">
        <v>264</v>
      </c>
      <c r="L25" s="849">
        <v>1</v>
      </c>
      <c r="M25" s="849">
        <v>24</v>
      </c>
      <c r="N25" s="849">
        <v>12</v>
      </c>
      <c r="O25" s="849">
        <v>288</v>
      </c>
      <c r="P25" s="837">
        <v>1.0909090909090908</v>
      </c>
      <c r="Q25" s="850">
        <v>24</v>
      </c>
    </row>
    <row r="26" spans="1:17" ht="14.4" customHeight="1" x14ac:dyDescent="0.3">
      <c r="A26" s="831" t="s">
        <v>5392</v>
      </c>
      <c r="B26" s="832" t="s">
        <v>5648</v>
      </c>
      <c r="C26" s="832" t="s">
        <v>4118</v>
      </c>
      <c r="D26" s="832" t="s">
        <v>5663</v>
      </c>
      <c r="E26" s="832" t="s">
        <v>5664</v>
      </c>
      <c r="F26" s="849"/>
      <c r="G26" s="849"/>
      <c r="H26" s="849"/>
      <c r="I26" s="849"/>
      <c r="J26" s="849"/>
      <c r="K26" s="849"/>
      <c r="L26" s="849"/>
      <c r="M26" s="849"/>
      <c r="N26" s="849">
        <v>1</v>
      </c>
      <c r="O26" s="849">
        <v>210</v>
      </c>
      <c r="P26" s="837"/>
      <c r="Q26" s="850">
        <v>210</v>
      </c>
    </row>
    <row r="27" spans="1:17" ht="14.4" customHeight="1" x14ac:dyDescent="0.3">
      <c r="A27" s="831" t="s">
        <v>5392</v>
      </c>
      <c r="B27" s="832" t="s">
        <v>5648</v>
      </c>
      <c r="C27" s="832" t="s">
        <v>4118</v>
      </c>
      <c r="D27" s="832" t="s">
        <v>5665</v>
      </c>
      <c r="E27" s="832" t="s">
        <v>5666</v>
      </c>
      <c r="F27" s="849">
        <v>2</v>
      </c>
      <c r="G27" s="849">
        <v>132</v>
      </c>
      <c r="H27" s="849"/>
      <c r="I27" s="849">
        <v>66</v>
      </c>
      <c r="J27" s="849"/>
      <c r="K27" s="849"/>
      <c r="L27" s="849"/>
      <c r="M27" s="849"/>
      <c r="N27" s="849">
        <v>5</v>
      </c>
      <c r="O27" s="849">
        <v>330</v>
      </c>
      <c r="P27" s="837"/>
      <c r="Q27" s="850">
        <v>66</v>
      </c>
    </row>
    <row r="28" spans="1:17" ht="14.4" customHeight="1" x14ac:dyDescent="0.3">
      <c r="A28" s="831" t="s">
        <v>5392</v>
      </c>
      <c r="B28" s="832" t="s">
        <v>5648</v>
      </c>
      <c r="C28" s="832" t="s">
        <v>4118</v>
      </c>
      <c r="D28" s="832" t="s">
        <v>5667</v>
      </c>
      <c r="E28" s="832" t="s">
        <v>5668</v>
      </c>
      <c r="F28" s="849">
        <v>13</v>
      </c>
      <c r="G28" s="849">
        <v>325</v>
      </c>
      <c r="H28" s="849">
        <v>1.4444444444444444</v>
      </c>
      <c r="I28" s="849">
        <v>25</v>
      </c>
      <c r="J28" s="849">
        <v>9</v>
      </c>
      <c r="K28" s="849">
        <v>225</v>
      </c>
      <c r="L28" s="849">
        <v>1</v>
      </c>
      <c r="M28" s="849">
        <v>25</v>
      </c>
      <c r="N28" s="849">
        <v>10</v>
      </c>
      <c r="O28" s="849">
        <v>250</v>
      </c>
      <c r="P28" s="837">
        <v>1.1111111111111112</v>
      </c>
      <c r="Q28" s="850">
        <v>25</v>
      </c>
    </row>
    <row r="29" spans="1:17" ht="14.4" customHeight="1" x14ac:dyDescent="0.3">
      <c r="A29" s="831" t="s">
        <v>5392</v>
      </c>
      <c r="B29" s="832" t="s">
        <v>5648</v>
      </c>
      <c r="C29" s="832" t="s">
        <v>4118</v>
      </c>
      <c r="D29" s="832" t="s">
        <v>5669</v>
      </c>
      <c r="E29" s="832" t="s">
        <v>5670</v>
      </c>
      <c r="F29" s="849">
        <v>20</v>
      </c>
      <c r="G29" s="849">
        <v>3620</v>
      </c>
      <c r="H29" s="849">
        <v>0.30769230769230771</v>
      </c>
      <c r="I29" s="849">
        <v>181</v>
      </c>
      <c r="J29" s="849">
        <v>65</v>
      </c>
      <c r="K29" s="849">
        <v>11765</v>
      </c>
      <c r="L29" s="849">
        <v>1</v>
      </c>
      <c r="M29" s="849">
        <v>181</v>
      </c>
      <c r="N29" s="849">
        <v>52</v>
      </c>
      <c r="O29" s="849">
        <v>9412</v>
      </c>
      <c r="P29" s="837">
        <v>0.8</v>
      </c>
      <c r="Q29" s="850">
        <v>181</v>
      </c>
    </row>
    <row r="30" spans="1:17" ht="14.4" customHeight="1" x14ac:dyDescent="0.3">
      <c r="A30" s="831" t="s">
        <v>5392</v>
      </c>
      <c r="B30" s="832" t="s">
        <v>5648</v>
      </c>
      <c r="C30" s="832" t="s">
        <v>4118</v>
      </c>
      <c r="D30" s="832" t="s">
        <v>5671</v>
      </c>
      <c r="E30" s="832" t="s">
        <v>5672</v>
      </c>
      <c r="F30" s="849">
        <v>8</v>
      </c>
      <c r="G30" s="849">
        <v>2032</v>
      </c>
      <c r="H30" s="849">
        <v>0.42105263157894735</v>
      </c>
      <c r="I30" s="849">
        <v>254</v>
      </c>
      <c r="J30" s="849">
        <v>19</v>
      </c>
      <c r="K30" s="849">
        <v>4826</v>
      </c>
      <c r="L30" s="849">
        <v>1</v>
      </c>
      <c r="M30" s="849">
        <v>254</v>
      </c>
      <c r="N30" s="849">
        <v>10</v>
      </c>
      <c r="O30" s="849">
        <v>2540</v>
      </c>
      <c r="P30" s="837">
        <v>0.52631578947368418</v>
      </c>
      <c r="Q30" s="850">
        <v>254</v>
      </c>
    </row>
    <row r="31" spans="1:17" ht="14.4" customHeight="1" x14ac:dyDescent="0.3">
      <c r="A31" s="831" t="s">
        <v>5392</v>
      </c>
      <c r="B31" s="832" t="s">
        <v>5648</v>
      </c>
      <c r="C31" s="832" t="s">
        <v>4118</v>
      </c>
      <c r="D31" s="832" t="s">
        <v>5673</v>
      </c>
      <c r="E31" s="832" t="s">
        <v>5674</v>
      </c>
      <c r="F31" s="849">
        <v>27</v>
      </c>
      <c r="G31" s="849">
        <v>5859</v>
      </c>
      <c r="H31" s="849">
        <v>0.40298507462686567</v>
      </c>
      <c r="I31" s="849">
        <v>217</v>
      </c>
      <c r="J31" s="849">
        <v>67</v>
      </c>
      <c r="K31" s="849">
        <v>14539</v>
      </c>
      <c r="L31" s="849">
        <v>1</v>
      </c>
      <c r="M31" s="849">
        <v>217</v>
      </c>
      <c r="N31" s="849">
        <v>61</v>
      </c>
      <c r="O31" s="849">
        <v>13237</v>
      </c>
      <c r="P31" s="837">
        <v>0.91044776119402981</v>
      </c>
      <c r="Q31" s="850">
        <v>217</v>
      </c>
    </row>
    <row r="32" spans="1:17" ht="14.4" customHeight="1" x14ac:dyDescent="0.3">
      <c r="A32" s="831" t="s">
        <v>5392</v>
      </c>
      <c r="B32" s="832" t="s">
        <v>5648</v>
      </c>
      <c r="C32" s="832" t="s">
        <v>4118</v>
      </c>
      <c r="D32" s="832" t="s">
        <v>5675</v>
      </c>
      <c r="E32" s="832" t="s">
        <v>5676</v>
      </c>
      <c r="F32" s="849"/>
      <c r="G32" s="849"/>
      <c r="H32" s="849"/>
      <c r="I32" s="849"/>
      <c r="J32" s="849"/>
      <c r="K32" s="849"/>
      <c r="L32" s="849"/>
      <c r="M32" s="849"/>
      <c r="N32" s="849">
        <v>5</v>
      </c>
      <c r="O32" s="849">
        <v>1935</v>
      </c>
      <c r="P32" s="837"/>
      <c r="Q32" s="850">
        <v>387</v>
      </c>
    </row>
    <row r="33" spans="1:17" ht="14.4" customHeight="1" x14ac:dyDescent="0.3">
      <c r="A33" s="831" t="s">
        <v>5392</v>
      </c>
      <c r="B33" s="832" t="s">
        <v>5648</v>
      </c>
      <c r="C33" s="832" t="s">
        <v>4118</v>
      </c>
      <c r="D33" s="832" t="s">
        <v>5677</v>
      </c>
      <c r="E33" s="832" t="s">
        <v>5678</v>
      </c>
      <c r="F33" s="849"/>
      <c r="G33" s="849"/>
      <c r="H33" s="849"/>
      <c r="I33" s="849"/>
      <c r="J33" s="849"/>
      <c r="K33" s="849"/>
      <c r="L33" s="849"/>
      <c r="M33" s="849"/>
      <c r="N33" s="849">
        <v>7</v>
      </c>
      <c r="O33" s="849">
        <v>1708</v>
      </c>
      <c r="P33" s="837"/>
      <c r="Q33" s="850">
        <v>244</v>
      </c>
    </row>
    <row r="34" spans="1:17" ht="14.4" customHeight="1" x14ac:dyDescent="0.3">
      <c r="A34" s="831" t="s">
        <v>5679</v>
      </c>
      <c r="B34" s="832" t="s">
        <v>5680</v>
      </c>
      <c r="C34" s="832" t="s">
        <v>4118</v>
      </c>
      <c r="D34" s="832" t="s">
        <v>5681</v>
      </c>
      <c r="E34" s="832" t="s">
        <v>5682</v>
      </c>
      <c r="F34" s="849">
        <v>227</v>
      </c>
      <c r="G34" s="849">
        <v>6129</v>
      </c>
      <c r="H34" s="849">
        <v>0.55637254901960786</v>
      </c>
      <c r="I34" s="849">
        <v>27</v>
      </c>
      <c r="J34" s="849">
        <v>408</v>
      </c>
      <c r="K34" s="849">
        <v>11016</v>
      </c>
      <c r="L34" s="849">
        <v>1</v>
      </c>
      <c r="M34" s="849">
        <v>27</v>
      </c>
      <c r="N34" s="849">
        <v>334</v>
      </c>
      <c r="O34" s="849">
        <v>9018</v>
      </c>
      <c r="P34" s="837">
        <v>0.81862745098039214</v>
      </c>
      <c r="Q34" s="850">
        <v>27</v>
      </c>
    </row>
    <row r="35" spans="1:17" ht="14.4" customHeight="1" x14ac:dyDescent="0.3">
      <c r="A35" s="831" t="s">
        <v>5679</v>
      </c>
      <c r="B35" s="832" t="s">
        <v>5680</v>
      </c>
      <c r="C35" s="832" t="s">
        <v>4118</v>
      </c>
      <c r="D35" s="832" t="s">
        <v>5683</v>
      </c>
      <c r="E35" s="832" t="s">
        <v>5684</v>
      </c>
      <c r="F35" s="849">
        <v>170</v>
      </c>
      <c r="G35" s="849">
        <v>9180</v>
      </c>
      <c r="H35" s="849">
        <v>0.65637065637065639</v>
      </c>
      <c r="I35" s="849">
        <v>54</v>
      </c>
      <c r="J35" s="849">
        <v>259</v>
      </c>
      <c r="K35" s="849">
        <v>13986</v>
      </c>
      <c r="L35" s="849">
        <v>1</v>
      </c>
      <c r="M35" s="849">
        <v>54</v>
      </c>
      <c r="N35" s="849">
        <v>213</v>
      </c>
      <c r="O35" s="849">
        <v>11502</v>
      </c>
      <c r="P35" s="837">
        <v>0.82239382239382242</v>
      </c>
      <c r="Q35" s="850">
        <v>54</v>
      </c>
    </row>
    <row r="36" spans="1:17" ht="14.4" customHeight="1" x14ac:dyDescent="0.3">
      <c r="A36" s="831" t="s">
        <v>5679</v>
      </c>
      <c r="B36" s="832" t="s">
        <v>5680</v>
      </c>
      <c r="C36" s="832" t="s">
        <v>4118</v>
      </c>
      <c r="D36" s="832" t="s">
        <v>5685</v>
      </c>
      <c r="E36" s="832" t="s">
        <v>5686</v>
      </c>
      <c r="F36" s="849">
        <v>209</v>
      </c>
      <c r="G36" s="849">
        <v>5016</v>
      </c>
      <c r="H36" s="849">
        <v>0.56948228882833785</v>
      </c>
      <c r="I36" s="849">
        <v>24</v>
      </c>
      <c r="J36" s="849">
        <v>367</v>
      </c>
      <c r="K36" s="849">
        <v>8808</v>
      </c>
      <c r="L36" s="849">
        <v>1</v>
      </c>
      <c r="M36" s="849">
        <v>24</v>
      </c>
      <c r="N36" s="849">
        <v>288</v>
      </c>
      <c r="O36" s="849">
        <v>6912</v>
      </c>
      <c r="P36" s="837">
        <v>0.78474114441416898</v>
      </c>
      <c r="Q36" s="850">
        <v>24</v>
      </c>
    </row>
    <row r="37" spans="1:17" ht="14.4" customHeight="1" x14ac:dyDescent="0.3">
      <c r="A37" s="831" t="s">
        <v>5679</v>
      </c>
      <c r="B37" s="832" t="s">
        <v>5680</v>
      </c>
      <c r="C37" s="832" t="s">
        <v>4118</v>
      </c>
      <c r="D37" s="832" t="s">
        <v>5687</v>
      </c>
      <c r="E37" s="832" t="s">
        <v>5688</v>
      </c>
      <c r="F37" s="849">
        <v>248</v>
      </c>
      <c r="G37" s="849">
        <v>6696</v>
      </c>
      <c r="H37" s="849">
        <v>0.55111111111111111</v>
      </c>
      <c r="I37" s="849">
        <v>27</v>
      </c>
      <c r="J37" s="849">
        <v>450</v>
      </c>
      <c r="K37" s="849">
        <v>12150</v>
      </c>
      <c r="L37" s="849">
        <v>1</v>
      </c>
      <c r="M37" s="849">
        <v>27</v>
      </c>
      <c r="N37" s="849">
        <v>368</v>
      </c>
      <c r="O37" s="849">
        <v>9936</v>
      </c>
      <c r="P37" s="837">
        <v>0.81777777777777783</v>
      </c>
      <c r="Q37" s="850">
        <v>27</v>
      </c>
    </row>
    <row r="38" spans="1:17" ht="14.4" customHeight="1" x14ac:dyDescent="0.3">
      <c r="A38" s="831" t="s">
        <v>5679</v>
      </c>
      <c r="B38" s="832" t="s">
        <v>5680</v>
      </c>
      <c r="C38" s="832" t="s">
        <v>4118</v>
      </c>
      <c r="D38" s="832" t="s">
        <v>5689</v>
      </c>
      <c r="E38" s="832" t="s">
        <v>5690</v>
      </c>
      <c r="F38" s="849">
        <v>116</v>
      </c>
      <c r="G38" s="849">
        <v>3132</v>
      </c>
      <c r="H38" s="849">
        <v>0.63043478260869568</v>
      </c>
      <c r="I38" s="849">
        <v>27</v>
      </c>
      <c r="J38" s="849">
        <v>184</v>
      </c>
      <c r="K38" s="849">
        <v>4968</v>
      </c>
      <c r="L38" s="849">
        <v>1</v>
      </c>
      <c r="M38" s="849">
        <v>27</v>
      </c>
      <c r="N38" s="849">
        <v>127</v>
      </c>
      <c r="O38" s="849">
        <v>3429</v>
      </c>
      <c r="P38" s="837">
        <v>0.69021739130434778</v>
      </c>
      <c r="Q38" s="850">
        <v>27</v>
      </c>
    </row>
    <row r="39" spans="1:17" ht="14.4" customHeight="1" x14ac:dyDescent="0.3">
      <c r="A39" s="831" t="s">
        <v>5679</v>
      </c>
      <c r="B39" s="832" t="s">
        <v>5680</v>
      </c>
      <c r="C39" s="832" t="s">
        <v>4118</v>
      </c>
      <c r="D39" s="832" t="s">
        <v>5691</v>
      </c>
      <c r="E39" s="832" t="s">
        <v>5692</v>
      </c>
      <c r="F39" s="849">
        <v>473</v>
      </c>
      <c r="G39" s="849">
        <v>10406</v>
      </c>
      <c r="H39" s="849">
        <v>0.5031914893617021</v>
      </c>
      <c r="I39" s="849">
        <v>22</v>
      </c>
      <c r="J39" s="849">
        <v>940</v>
      </c>
      <c r="K39" s="849">
        <v>20680</v>
      </c>
      <c r="L39" s="849">
        <v>1</v>
      </c>
      <c r="M39" s="849">
        <v>22</v>
      </c>
      <c r="N39" s="849">
        <v>808</v>
      </c>
      <c r="O39" s="849">
        <v>17776</v>
      </c>
      <c r="P39" s="837">
        <v>0.8595744680851064</v>
      </c>
      <c r="Q39" s="850">
        <v>22</v>
      </c>
    </row>
    <row r="40" spans="1:17" ht="14.4" customHeight="1" x14ac:dyDescent="0.3">
      <c r="A40" s="831" t="s">
        <v>5679</v>
      </c>
      <c r="B40" s="832" t="s">
        <v>5680</v>
      </c>
      <c r="C40" s="832" t="s">
        <v>4118</v>
      </c>
      <c r="D40" s="832" t="s">
        <v>5693</v>
      </c>
      <c r="E40" s="832" t="s">
        <v>5694</v>
      </c>
      <c r="F40" s="849">
        <v>7</v>
      </c>
      <c r="G40" s="849">
        <v>476</v>
      </c>
      <c r="H40" s="849">
        <v>3.5</v>
      </c>
      <c r="I40" s="849">
        <v>68</v>
      </c>
      <c r="J40" s="849">
        <v>2</v>
      </c>
      <c r="K40" s="849">
        <v>136</v>
      </c>
      <c r="L40" s="849">
        <v>1</v>
      </c>
      <c r="M40" s="849">
        <v>68</v>
      </c>
      <c r="N40" s="849">
        <v>3</v>
      </c>
      <c r="O40" s="849">
        <v>204</v>
      </c>
      <c r="P40" s="837">
        <v>1.5</v>
      </c>
      <c r="Q40" s="850">
        <v>68</v>
      </c>
    </row>
    <row r="41" spans="1:17" ht="14.4" customHeight="1" x14ac:dyDescent="0.3">
      <c r="A41" s="831" t="s">
        <v>5679</v>
      </c>
      <c r="B41" s="832" t="s">
        <v>5680</v>
      </c>
      <c r="C41" s="832" t="s">
        <v>4118</v>
      </c>
      <c r="D41" s="832" t="s">
        <v>5695</v>
      </c>
      <c r="E41" s="832" t="s">
        <v>5696</v>
      </c>
      <c r="F41" s="849">
        <v>59</v>
      </c>
      <c r="G41" s="849">
        <v>3658</v>
      </c>
      <c r="H41" s="849">
        <v>0.42142857142857143</v>
      </c>
      <c r="I41" s="849">
        <v>62</v>
      </c>
      <c r="J41" s="849">
        <v>140</v>
      </c>
      <c r="K41" s="849">
        <v>8680</v>
      </c>
      <c r="L41" s="849">
        <v>1</v>
      </c>
      <c r="M41" s="849">
        <v>62</v>
      </c>
      <c r="N41" s="849">
        <v>129</v>
      </c>
      <c r="O41" s="849">
        <v>7998</v>
      </c>
      <c r="P41" s="837">
        <v>0.92142857142857137</v>
      </c>
      <c r="Q41" s="850">
        <v>62</v>
      </c>
    </row>
    <row r="42" spans="1:17" ht="14.4" customHeight="1" x14ac:dyDescent="0.3">
      <c r="A42" s="831" t="s">
        <v>5679</v>
      </c>
      <c r="B42" s="832" t="s">
        <v>5680</v>
      </c>
      <c r="C42" s="832" t="s">
        <v>4118</v>
      </c>
      <c r="D42" s="832" t="s">
        <v>5697</v>
      </c>
      <c r="E42" s="832" t="s">
        <v>5698</v>
      </c>
      <c r="F42" s="849">
        <v>2</v>
      </c>
      <c r="G42" s="849">
        <v>164</v>
      </c>
      <c r="H42" s="849">
        <v>0.66666666666666663</v>
      </c>
      <c r="I42" s="849">
        <v>82</v>
      </c>
      <c r="J42" s="849">
        <v>3</v>
      </c>
      <c r="K42" s="849">
        <v>246</v>
      </c>
      <c r="L42" s="849">
        <v>1</v>
      </c>
      <c r="M42" s="849">
        <v>82</v>
      </c>
      <c r="N42" s="849"/>
      <c r="O42" s="849"/>
      <c r="P42" s="837"/>
      <c r="Q42" s="850"/>
    </row>
    <row r="43" spans="1:17" ht="14.4" customHeight="1" x14ac:dyDescent="0.3">
      <c r="A43" s="831" t="s">
        <v>5679</v>
      </c>
      <c r="B43" s="832" t="s">
        <v>5680</v>
      </c>
      <c r="C43" s="832" t="s">
        <v>4118</v>
      </c>
      <c r="D43" s="832" t="s">
        <v>5699</v>
      </c>
      <c r="E43" s="832" t="s">
        <v>5700</v>
      </c>
      <c r="F43" s="849">
        <v>11</v>
      </c>
      <c r="G43" s="849">
        <v>10868</v>
      </c>
      <c r="H43" s="849">
        <v>0.30555555555555558</v>
      </c>
      <c r="I43" s="849">
        <v>988</v>
      </c>
      <c r="J43" s="849">
        <v>36</v>
      </c>
      <c r="K43" s="849">
        <v>35568</v>
      </c>
      <c r="L43" s="849">
        <v>1</v>
      </c>
      <c r="M43" s="849">
        <v>988</v>
      </c>
      <c r="N43" s="849">
        <v>32</v>
      </c>
      <c r="O43" s="849">
        <v>31616</v>
      </c>
      <c r="P43" s="837">
        <v>0.88888888888888884</v>
      </c>
      <c r="Q43" s="850">
        <v>988</v>
      </c>
    </row>
    <row r="44" spans="1:17" ht="14.4" customHeight="1" x14ac:dyDescent="0.3">
      <c r="A44" s="831" t="s">
        <v>5679</v>
      </c>
      <c r="B44" s="832" t="s">
        <v>5680</v>
      </c>
      <c r="C44" s="832" t="s">
        <v>4118</v>
      </c>
      <c r="D44" s="832" t="s">
        <v>5701</v>
      </c>
      <c r="E44" s="832" t="s">
        <v>5702</v>
      </c>
      <c r="F44" s="849">
        <v>2</v>
      </c>
      <c r="G44" s="849">
        <v>34</v>
      </c>
      <c r="H44" s="849">
        <v>0.5</v>
      </c>
      <c r="I44" s="849">
        <v>17</v>
      </c>
      <c r="J44" s="849">
        <v>4</v>
      </c>
      <c r="K44" s="849">
        <v>68</v>
      </c>
      <c r="L44" s="849">
        <v>1</v>
      </c>
      <c r="M44" s="849">
        <v>17</v>
      </c>
      <c r="N44" s="849">
        <v>5</v>
      </c>
      <c r="O44" s="849">
        <v>85</v>
      </c>
      <c r="P44" s="837">
        <v>1.25</v>
      </c>
      <c r="Q44" s="850">
        <v>17</v>
      </c>
    </row>
    <row r="45" spans="1:17" ht="14.4" customHeight="1" x14ac:dyDescent="0.3">
      <c r="A45" s="831" t="s">
        <v>5679</v>
      </c>
      <c r="B45" s="832" t="s">
        <v>5680</v>
      </c>
      <c r="C45" s="832" t="s">
        <v>4118</v>
      </c>
      <c r="D45" s="832" t="s">
        <v>5703</v>
      </c>
      <c r="E45" s="832" t="s">
        <v>5704</v>
      </c>
      <c r="F45" s="849">
        <v>9</v>
      </c>
      <c r="G45" s="849">
        <v>423</v>
      </c>
      <c r="H45" s="849"/>
      <c r="I45" s="849">
        <v>47</v>
      </c>
      <c r="J45" s="849"/>
      <c r="K45" s="849"/>
      <c r="L45" s="849"/>
      <c r="M45" s="849"/>
      <c r="N45" s="849">
        <v>1</v>
      </c>
      <c r="O45" s="849">
        <v>47</v>
      </c>
      <c r="P45" s="837"/>
      <c r="Q45" s="850">
        <v>47</v>
      </c>
    </row>
    <row r="46" spans="1:17" ht="14.4" customHeight="1" x14ac:dyDescent="0.3">
      <c r="A46" s="831" t="s">
        <v>5679</v>
      </c>
      <c r="B46" s="832" t="s">
        <v>5680</v>
      </c>
      <c r="C46" s="832" t="s">
        <v>4118</v>
      </c>
      <c r="D46" s="832" t="s">
        <v>5705</v>
      </c>
      <c r="E46" s="832" t="s">
        <v>5706</v>
      </c>
      <c r="F46" s="849">
        <v>1</v>
      </c>
      <c r="G46" s="849">
        <v>60</v>
      </c>
      <c r="H46" s="849">
        <v>1</v>
      </c>
      <c r="I46" s="849">
        <v>60</v>
      </c>
      <c r="J46" s="849">
        <v>1</v>
      </c>
      <c r="K46" s="849">
        <v>60</v>
      </c>
      <c r="L46" s="849">
        <v>1</v>
      </c>
      <c r="M46" s="849">
        <v>60</v>
      </c>
      <c r="N46" s="849"/>
      <c r="O46" s="849"/>
      <c r="P46" s="837"/>
      <c r="Q46" s="850"/>
    </row>
    <row r="47" spans="1:17" ht="14.4" customHeight="1" x14ac:dyDescent="0.3">
      <c r="A47" s="831" t="s">
        <v>5679</v>
      </c>
      <c r="B47" s="832" t="s">
        <v>5680</v>
      </c>
      <c r="C47" s="832" t="s">
        <v>4118</v>
      </c>
      <c r="D47" s="832" t="s">
        <v>5707</v>
      </c>
      <c r="E47" s="832" t="s">
        <v>5708</v>
      </c>
      <c r="F47" s="849">
        <v>1</v>
      </c>
      <c r="G47" s="849">
        <v>19</v>
      </c>
      <c r="H47" s="849"/>
      <c r="I47" s="849">
        <v>19</v>
      </c>
      <c r="J47" s="849"/>
      <c r="K47" s="849"/>
      <c r="L47" s="849"/>
      <c r="M47" s="849"/>
      <c r="N47" s="849"/>
      <c r="O47" s="849"/>
      <c r="P47" s="837"/>
      <c r="Q47" s="850"/>
    </row>
    <row r="48" spans="1:17" ht="14.4" customHeight="1" x14ac:dyDescent="0.3">
      <c r="A48" s="831" t="s">
        <v>5679</v>
      </c>
      <c r="B48" s="832" t="s">
        <v>5680</v>
      </c>
      <c r="C48" s="832" t="s">
        <v>4118</v>
      </c>
      <c r="D48" s="832" t="s">
        <v>5709</v>
      </c>
      <c r="E48" s="832" t="s">
        <v>5710</v>
      </c>
      <c r="F48" s="849">
        <v>10</v>
      </c>
      <c r="G48" s="849">
        <v>8530</v>
      </c>
      <c r="H48" s="849">
        <v>0.625</v>
      </c>
      <c r="I48" s="849">
        <v>853</v>
      </c>
      <c r="J48" s="849">
        <v>16</v>
      </c>
      <c r="K48" s="849">
        <v>13648</v>
      </c>
      <c r="L48" s="849">
        <v>1</v>
      </c>
      <c r="M48" s="849">
        <v>853</v>
      </c>
      <c r="N48" s="849">
        <v>15</v>
      </c>
      <c r="O48" s="849">
        <v>12795</v>
      </c>
      <c r="P48" s="837">
        <v>0.9375</v>
      </c>
      <c r="Q48" s="850">
        <v>853</v>
      </c>
    </row>
    <row r="49" spans="1:17" ht="14.4" customHeight="1" x14ac:dyDescent="0.3">
      <c r="A49" s="831" t="s">
        <v>5679</v>
      </c>
      <c r="B49" s="832" t="s">
        <v>5680</v>
      </c>
      <c r="C49" s="832" t="s">
        <v>4118</v>
      </c>
      <c r="D49" s="832" t="s">
        <v>5711</v>
      </c>
      <c r="E49" s="832" t="s">
        <v>5712</v>
      </c>
      <c r="F49" s="849">
        <v>1</v>
      </c>
      <c r="G49" s="849">
        <v>187</v>
      </c>
      <c r="H49" s="849"/>
      <c r="I49" s="849">
        <v>187</v>
      </c>
      <c r="J49" s="849"/>
      <c r="K49" s="849"/>
      <c r="L49" s="849"/>
      <c r="M49" s="849"/>
      <c r="N49" s="849">
        <v>2</v>
      </c>
      <c r="O49" s="849">
        <v>374</v>
      </c>
      <c r="P49" s="837"/>
      <c r="Q49" s="850">
        <v>187</v>
      </c>
    </row>
    <row r="50" spans="1:17" ht="14.4" customHeight="1" x14ac:dyDescent="0.3">
      <c r="A50" s="831" t="s">
        <v>5679</v>
      </c>
      <c r="B50" s="832" t="s">
        <v>5680</v>
      </c>
      <c r="C50" s="832" t="s">
        <v>4118</v>
      </c>
      <c r="D50" s="832" t="s">
        <v>5713</v>
      </c>
      <c r="E50" s="832" t="s">
        <v>5714</v>
      </c>
      <c r="F50" s="849"/>
      <c r="G50" s="849"/>
      <c r="H50" s="849"/>
      <c r="I50" s="849"/>
      <c r="J50" s="849">
        <v>1</v>
      </c>
      <c r="K50" s="849">
        <v>167</v>
      </c>
      <c r="L50" s="849">
        <v>1</v>
      </c>
      <c r="M50" s="849">
        <v>167</v>
      </c>
      <c r="N50" s="849"/>
      <c r="O50" s="849"/>
      <c r="P50" s="837"/>
      <c r="Q50" s="850"/>
    </row>
    <row r="51" spans="1:17" ht="14.4" customHeight="1" x14ac:dyDescent="0.3">
      <c r="A51" s="831" t="s">
        <v>5679</v>
      </c>
      <c r="B51" s="832" t="s">
        <v>5680</v>
      </c>
      <c r="C51" s="832" t="s">
        <v>4118</v>
      </c>
      <c r="D51" s="832" t="s">
        <v>5715</v>
      </c>
      <c r="E51" s="832" t="s">
        <v>5716</v>
      </c>
      <c r="F51" s="849">
        <v>1</v>
      </c>
      <c r="G51" s="849">
        <v>787</v>
      </c>
      <c r="H51" s="849">
        <v>0.33291032148900168</v>
      </c>
      <c r="I51" s="849">
        <v>787</v>
      </c>
      <c r="J51" s="849">
        <v>3</v>
      </c>
      <c r="K51" s="849">
        <v>2364</v>
      </c>
      <c r="L51" s="849">
        <v>1</v>
      </c>
      <c r="M51" s="849">
        <v>788</v>
      </c>
      <c r="N51" s="849">
        <v>7</v>
      </c>
      <c r="O51" s="849">
        <v>5516</v>
      </c>
      <c r="P51" s="837">
        <v>2.3333333333333335</v>
      </c>
      <c r="Q51" s="850">
        <v>788</v>
      </c>
    </row>
    <row r="52" spans="1:17" ht="14.4" customHeight="1" x14ac:dyDescent="0.3">
      <c r="A52" s="831" t="s">
        <v>5679</v>
      </c>
      <c r="B52" s="832" t="s">
        <v>5680</v>
      </c>
      <c r="C52" s="832" t="s">
        <v>4118</v>
      </c>
      <c r="D52" s="832" t="s">
        <v>5717</v>
      </c>
      <c r="E52" s="832" t="s">
        <v>5718</v>
      </c>
      <c r="F52" s="849">
        <v>1</v>
      </c>
      <c r="G52" s="849">
        <v>229</v>
      </c>
      <c r="H52" s="849"/>
      <c r="I52" s="849">
        <v>229</v>
      </c>
      <c r="J52" s="849"/>
      <c r="K52" s="849"/>
      <c r="L52" s="849"/>
      <c r="M52" s="849"/>
      <c r="N52" s="849"/>
      <c r="O52" s="849"/>
      <c r="P52" s="837"/>
      <c r="Q52" s="850"/>
    </row>
    <row r="53" spans="1:17" ht="14.4" customHeight="1" x14ac:dyDescent="0.3">
      <c r="A53" s="831" t="s">
        <v>5679</v>
      </c>
      <c r="B53" s="832" t="s">
        <v>5680</v>
      </c>
      <c r="C53" s="832" t="s">
        <v>4118</v>
      </c>
      <c r="D53" s="832" t="s">
        <v>5719</v>
      </c>
      <c r="E53" s="832" t="s">
        <v>5720</v>
      </c>
      <c r="F53" s="849">
        <v>1</v>
      </c>
      <c r="G53" s="849">
        <v>562</v>
      </c>
      <c r="H53" s="849"/>
      <c r="I53" s="849">
        <v>562</v>
      </c>
      <c r="J53" s="849"/>
      <c r="K53" s="849"/>
      <c r="L53" s="849"/>
      <c r="M53" s="849"/>
      <c r="N53" s="849"/>
      <c r="O53" s="849"/>
      <c r="P53" s="837"/>
      <c r="Q53" s="850"/>
    </row>
    <row r="54" spans="1:17" ht="14.4" customHeight="1" x14ac:dyDescent="0.3">
      <c r="A54" s="831" t="s">
        <v>5679</v>
      </c>
      <c r="B54" s="832" t="s">
        <v>5680</v>
      </c>
      <c r="C54" s="832" t="s">
        <v>4118</v>
      </c>
      <c r="D54" s="832" t="s">
        <v>5721</v>
      </c>
      <c r="E54" s="832" t="s">
        <v>5722</v>
      </c>
      <c r="F54" s="849">
        <v>1</v>
      </c>
      <c r="G54" s="849">
        <v>179</v>
      </c>
      <c r="H54" s="849"/>
      <c r="I54" s="849">
        <v>179</v>
      </c>
      <c r="J54" s="849"/>
      <c r="K54" s="849"/>
      <c r="L54" s="849"/>
      <c r="M54" s="849"/>
      <c r="N54" s="849"/>
      <c r="O54" s="849"/>
      <c r="P54" s="837"/>
      <c r="Q54" s="850"/>
    </row>
    <row r="55" spans="1:17" ht="14.4" customHeight="1" x14ac:dyDescent="0.3">
      <c r="A55" s="831" t="s">
        <v>5679</v>
      </c>
      <c r="B55" s="832" t="s">
        <v>5680</v>
      </c>
      <c r="C55" s="832" t="s">
        <v>4118</v>
      </c>
      <c r="D55" s="832" t="s">
        <v>5723</v>
      </c>
      <c r="E55" s="832" t="s">
        <v>5724</v>
      </c>
      <c r="F55" s="849"/>
      <c r="G55" s="849"/>
      <c r="H55" s="849"/>
      <c r="I55" s="849"/>
      <c r="J55" s="849"/>
      <c r="K55" s="849"/>
      <c r="L55" s="849"/>
      <c r="M55" s="849"/>
      <c r="N55" s="849">
        <v>1</v>
      </c>
      <c r="O55" s="849">
        <v>941</v>
      </c>
      <c r="P55" s="837"/>
      <c r="Q55" s="850">
        <v>941</v>
      </c>
    </row>
    <row r="56" spans="1:17" ht="14.4" customHeight="1" x14ac:dyDescent="0.3">
      <c r="A56" s="831" t="s">
        <v>5679</v>
      </c>
      <c r="B56" s="832" t="s">
        <v>5680</v>
      </c>
      <c r="C56" s="832" t="s">
        <v>4118</v>
      </c>
      <c r="D56" s="832" t="s">
        <v>5725</v>
      </c>
      <c r="E56" s="832" t="s">
        <v>5726</v>
      </c>
      <c r="F56" s="849">
        <v>473</v>
      </c>
      <c r="G56" s="849">
        <v>14190</v>
      </c>
      <c r="H56" s="849">
        <v>0.5</v>
      </c>
      <c r="I56" s="849">
        <v>30</v>
      </c>
      <c r="J56" s="849">
        <v>946</v>
      </c>
      <c r="K56" s="849">
        <v>28380</v>
      </c>
      <c r="L56" s="849">
        <v>1</v>
      </c>
      <c r="M56" s="849">
        <v>30</v>
      </c>
      <c r="N56" s="849">
        <v>808</v>
      </c>
      <c r="O56" s="849">
        <v>24240</v>
      </c>
      <c r="P56" s="837">
        <v>0.85412262156448204</v>
      </c>
      <c r="Q56" s="850">
        <v>30</v>
      </c>
    </row>
    <row r="57" spans="1:17" ht="14.4" customHeight="1" x14ac:dyDescent="0.3">
      <c r="A57" s="831" t="s">
        <v>5679</v>
      </c>
      <c r="B57" s="832" t="s">
        <v>5680</v>
      </c>
      <c r="C57" s="832" t="s">
        <v>4118</v>
      </c>
      <c r="D57" s="832" t="s">
        <v>5727</v>
      </c>
      <c r="E57" s="832" t="s">
        <v>5728</v>
      </c>
      <c r="F57" s="849">
        <v>1</v>
      </c>
      <c r="G57" s="849">
        <v>50</v>
      </c>
      <c r="H57" s="849">
        <v>1</v>
      </c>
      <c r="I57" s="849">
        <v>50</v>
      </c>
      <c r="J57" s="849">
        <v>1</v>
      </c>
      <c r="K57" s="849">
        <v>50</v>
      </c>
      <c r="L57" s="849">
        <v>1</v>
      </c>
      <c r="M57" s="849">
        <v>50</v>
      </c>
      <c r="N57" s="849"/>
      <c r="O57" s="849"/>
      <c r="P57" s="837"/>
      <c r="Q57" s="850"/>
    </row>
    <row r="58" spans="1:17" ht="14.4" customHeight="1" x14ac:dyDescent="0.3">
      <c r="A58" s="831" t="s">
        <v>5679</v>
      </c>
      <c r="B58" s="832" t="s">
        <v>5680</v>
      </c>
      <c r="C58" s="832" t="s">
        <v>4118</v>
      </c>
      <c r="D58" s="832" t="s">
        <v>5729</v>
      </c>
      <c r="E58" s="832" t="s">
        <v>5730</v>
      </c>
      <c r="F58" s="849">
        <v>61</v>
      </c>
      <c r="G58" s="849">
        <v>732</v>
      </c>
      <c r="H58" s="849">
        <v>0.5446428571428571</v>
      </c>
      <c r="I58" s="849">
        <v>12</v>
      </c>
      <c r="J58" s="849">
        <v>112</v>
      </c>
      <c r="K58" s="849">
        <v>1344</v>
      </c>
      <c r="L58" s="849">
        <v>1</v>
      </c>
      <c r="M58" s="849">
        <v>12</v>
      </c>
      <c r="N58" s="849">
        <v>94</v>
      </c>
      <c r="O58" s="849">
        <v>1128</v>
      </c>
      <c r="P58" s="837">
        <v>0.8392857142857143</v>
      </c>
      <c r="Q58" s="850">
        <v>12</v>
      </c>
    </row>
    <row r="59" spans="1:17" ht="14.4" customHeight="1" x14ac:dyDescent="0.3">
      <c r="A59" s="831" t="s">
        <v>5679</v>
      </c>
      <c r="B59" s="832" t="s">
        <v>5680</v>
      </c>
      <c r="C59" s="832" t="s">
        <v>4118</v>
      </c>
      <c r="D59" s="832" t="s">
        <v>5731</v>
      </c>
      <c r="E59" s="832" t="s">
        <v>5732</v>
      </c>
      <c r="F59" s="849">
        <v>1</v>
      </c>
      <c r="G59" s="849">
        <v>183</v>
      </c>
      <c r="H59" s="849"/>
      <c r="I59" s="849">
        <v>183</v>
      </c>
      <c r="J59" s="849"/>
      <c r="K59" s="849"/>
      <c r="L59" s="849"/>
      <c r="M59" s="849"/>
      <c r="N59" s="849">
        <v>2</v>
      </c>
      <c r="O59" s="849">
        <v>366</v>
      </c>
      <c r="P59" s="837"/>
      <c r="Q59" s="850">
        <v>183</v>
      </c>
    </row>
    <row r="60" spans="1:17" ht="14.4" customHeight="1" x14ac:dyDescent="0.3">
      <c r="A60" s="831" t="s">
        <v>5679</v>
      </c>
      <c r="B60" s="832" t="s">
        <v>5680</v>
      </c>
      <c r="C60" s="832" t="s">
        <v>4118</v>
      </c>
      <c r="D60" s="832" t="s">
        <v>5733</v>
      </c>
      <c r="E60" s="832" t="s">
        <v>5734</v>
      </c>
      <c r="F60" s="849">
        <v>3</v>
      </c>
      <c r="G60" s="849">
        <v>219</v>
      </c>
      <c r="H60" s="849">
        <v>1</v>
      </c>
      <c r="I60" s="849">
        <v>73</v>
      </c>
      <c r="J60" s="849">
        <v>3</v>
      </c>
      <c r="K60" s="849">
        <v>219</v>
      </c>
      <c r="L60" s="849">
        <v>1</v>
      </c>
      <c r="M60" s="849">
        <v>73</v>
      </c>
      <c r="N60" s="849"/>
      <c r="O60" s="849"/>
      <c r="P60" s="837"/>
      <c r="Q60" s="850"/>
    </row>
    <row r="61" spans="1:17" ht="14.4" customHeight="1" x14ac:dyDescent="0.3">
      <c r="A61" s="831" t="s">
        <v>5679</v>
      </c>
      <c r="B61" s="832" t="s">
        <v>5680</v>
      </c>
      <c r="C61" s="832" t="s">
        <v>4118</v>
      </c>
      <c r="D61" s="832" t="s">
        <v>5735</v>
      </c>
      <c r="E61" s="832" t="s">
        <v>5736</v>
      </c>
      <c r="F61" s="849">
        <v>1</v>
      </c>
      <c r="G61" s="849">
        <v>184</v>
      </c>
      <c r="H61" s="849"/>
      <c r="I61" s="849">
        <v>184</v>
      </c>
      <c r="J61" s="849"/>
      <c r="K61" s="849"/>
      <c r="L61" s="849"/>
      <c r="M61" s="849"/>
      <c r="N61" s="849">
        <v>1</v>
      </c>
      <c r="O61" s="849">
        <v>184</v>
      </c>
      <c r="P61" s="837"/>
      <c r="Q61" s="850">
        <v>184</v>
      </c>
    </row>
    <row r="62" spans="1:17" ht="14.4" customHeight="1" x14ac:dyDescent="0.3">
      <c r="A62" s="831" t="s">
        <v>5679</v>
      </c>
      <c r="B62" s="832" t="s">
        <v>5680</v>
      </c>
      <c r="C62" s="832" t="s">
        <v>4118</v>
      </c>
      <c r="D62" s="832" t="s">
        <v>5737</v>
      </c>
      <c r="E62" s="832" t="s">
        <v>5738</v>
      </c>
      <c r="F62" s="849">
        <v>299</v>
      </c>
      <c r="G62" s="849">
        <v>44551</v>
      </c>
      <c r="H62" s="849">
        <v>0.71702637889688248</v>
      </c>
      <c r="I62" s="849">
        <v>149</v>
      </c>
      <c r="J62" s="849">
        <v>417</v>
      </c>
      <c r="K62" s="849">
        <v>62133</v>
      </c>
      <c r="L62" s="849">
        <v>1</v>
      </c>
      <c r="M62" s="849">
        <v>149</v>
      </c>
      <c r="N62" s="849">
        <v>375</v>
      </c>
      <c r="O62" s="849">
        <v>55875</v>
      </c>
      <c r="P62" s="837">
        <v>0.89928057553956831</v>
      </c>
      <c r="Q62" s="850">
        <v>149</v>
      </c>
    </row>
    <row r="63" spans="1:17" ht="14.4" customHeight="1" x14ac:dyDescent="0.3">
      <c r="A63" s="831" t="s">
        <v>5679</v>
      </c>
      <c r="B63" s="832" t="s">
        <v>5680</v>
      </c>
      <c r="C63" s="832" t="s">
        <v>4118</v>
      </c>
      <c r="D63" s="832" t="s">
        <v>5739</v>
      </c>
      <c r="E63" s="832" t="s">
        <v>5740</v>
      </c>
      <c r="F63" s="849">
        <v>489</v>
      </c>
      <c r="G63" s="849">
        <v>14670</v>
      </c>
      <c r="H63" s="849">
        <v>0.5051652892561983</v>
      </c>
      <c r="I63" s="849">
        <v>30</v>
      </c>
      <c r="J63" s="849">
        <v>968</v>
      </c>
      <c r="K63" s="849">
        <v>29040</v>
      </c>
      <c r="L63" s="849">
        <v>1</v>
      </c>
      <c r="M63" s="849">
        <v>30</v>
      </c>
      <c r="N63" s="849">
        <v>825</v>
      </c>
      <c r="O63" s="849">
        <v>24750</v>
      </c>
      <c r="P63" s="837">
        <v>0.85227272727272729</v>
      </c>
      <c r="Q63" s="850">
        <v>30</v>
      </c>
    </row>
    <row r="64" spans="1:17" ht="14.4" customHeight="1" x14ac:dyDescent="0.3">
      <c r="A64" s="831" t="s">
        <v>5679</v>
      </c>
      <c r="B64" s="832" t="s">
        <v>5680</v>
      </c>
      <c r="C64" s="832" t="s">
        <v>4118</v>
      </c>
      <c r="D64" s="832" t="s">
        <v>5741</v>
      </c>
      <c r="E64" s="832" t="s">
        <v>5742</v>
      </c>
      <c r="F64" s="849">
        <v>100</v>
      </c>
      <c r="G64" s="849">
        <v>3100</v>
      </c>
      <c r="H64" s="849">
        <v>0.61728395061728392</v>
      </c>
      <c r="I64" s="849">
        <v>31</v>
      </c>
      <c r="J64" s="849">
        <v>162</v>
      </c>
      <c r="K64" s="849">
        <v>5022</v>
      </c>
      <c r="L64" s="849">
        <v>1</v>
      </c>
      <c r="M64" s="849">
        <v>31</v>
      </c>
      <c r="N64" s="849">
        <v>121</v>
      </c>
      <c r="O64" s="849">
        <v>3751</v>
      </c>
      <c r="P64" s="837">
        <v>0.74691358024691357</v>
      </c>
      <c r="Q64" s="850">
        <v>31</v>
      </c>
    </row>
    <row r="65" spans="1:17" ht="14.4" customHeight="1" x14ac:dyDescent="0.3">
      <c r="A65" s="831" t="s">
        <v>5679</v>
      </c>
      <c r="B65" s="832" t="s">
        <v>5680</v>
      </c>
      <c r="C65" s="832" t="s">
        <v>4118</v>
      </c>
      <c r="D65" s="832" t="s">
        <v>5743</v>
      </c>
      <c r="E65" s="832" t="s">
        <v>5744</v>
      </c>
      <c r="F65" s="849">
        <v>227</v>
      </c>
      <c r="G65" s="849">
        <v>6129</v>
      </c>
      <c r="H65" s="849">
        <v>0.5536585365853659</v>
      </c>
      <c r="I65" s="849">
        <v>27</v>
      </c>
      <c r="J65" s="849">
        <v>410</v>
      </c>
      <c r="K65" s="849">
        <v>11070</v>
      </c>
      <c r="L65" s="849">
        <v>1</v>
      </c>
      <c r="M65" s="849">
        <v>27</v>
      </c>
      <c r="N65" s="849">
        <v>341</v>
      </c>
      <c r="O65" s="849">
        <v>9207</v>
      </c>
      <c r="P65" s="837">
        <v>0.83170731707317069</v>
      </c>
      <c r="Q65" s="850">
        <v>27</v>
      </c>
    </row>
    <row r="66" spans="1:17" ht="14.4" customHeight="1" x14ac:dyDescent="0.3">
      <c r="A66" s="831" t="s">
        <v>5679</v>
      </c>
      <c r="B66" s="832" t="s">
        <v>5680</v>
      </c>
      <c r="C66" s="832" t="s">
        <v>4118</v>
      </c>
      <c r="D66" s="832" t="s">
        <v>5745</v>
      </c>
      <c r="E66" s="832" t="s">
        <v>5746</v>
      </c>
      <c r="F66" s="849">
        <v>1</v>
      </c>
      <c r="G66" s="849">
        <v>256</v>
      </c>
      <c r="H66" s="849"/>
      <c r="I66" s="849">
        <v>256</v>
      </c>
      <c r="J66" s="849"/>
      <c r="K66" s="849"/>
      <c r="L66" s="849"/>
      <c r="M66" s="849"/>
      <c r="N66" s="849">
        <v>1</v>
      </c>
      <c r="O66" s="849">
        <v>256</v>
      </c>
      <c r="P66" s="837"/>
      <c r="Q66" s="850">
        <v>256</v>
      </c>
    </row>
    <row r="67" spans="1:17" ht="14.4" customHeight="1" x14ac:dyDescent="0.3">
      <c r="A67" s="831" t="s">
        <v>5679</v>
      </c>
      <c r="B67" s="832" t="s">
        <v>5680</v>
      </c>
      <c r="C67" s="832" t="s">
        <v>4118</v>
      </c>
      <c r="D67" s="832" t="s">
        <v>5747</v>
      </c>
      <c r="E67" s="832" t="s">
        <v>5748</v>
      </c>
      <c r="F67" s="849">
        <v>1</v>
      </c>
      <c r="G67" s="849">
        <v>22</v>
      </c>
      <c r="H67" s="849"/>
      <c r="I67" s="849">
        <v>22</v>
      </c>
      <c r="J67" s="849"/>
      <c r="K67" s="849"/>
      <c r="L67" s="849"/>
      <c r="M67" s="849"/>
      <c r="N67" s="849"/>
      <c r="O67" s="849"/>
      <c r="P67" s="837"/>
      <c r="Q67" s="850"/>
    </row>
    <row r="68" spans="1:17" ht="14.4" customHeight="1" x14ac:dyDescent="0.3">
      <c r="A68" s="831" t="s">
        <v>5679</v>
      </c>
      <c r="B68" s="832" t="s">
        <v>5680</v>
      </c>
      <c r="C68" s="832" t="s">
        <v>4118</v>
      </c>
      <c r="D68" s="832" t="s">
        <v>5749</v>
      </c>
      <c r="E68" s="832" t="s">
        <v>5750</v>
      </c>
      <c r="F68" s="849">
        <v>250</v>
      </c>
      <c r="G68" s="849">
        <v>6250</v>
      </c>
      <c r="H68" s="849">
        <v>0.55555555555555558</v>
      </c>
      <c r="I68" s="849">
        <v>25</v>
      </c>
      <c r="J68" s="849">
        <v>450</v>
      </c>
      <c r="K68" s="849">
        <v>11250</v>
      </c>
      <c r="L68" s="849">
        <v>1</v>
      </c>
      <c r="M68" s="849">
        <v>25</v>
      </c>
      <c r="N68" s="849">
        <v>369</v>
      </c>
      <c r="O68" s="849">
        <v>9225</v>
      </c>
      <c r="P68" s="837">
        <v>0.82</v>
      </c>
      <c r="Q68" s="850">
        <v>25</v>
      </c>
    </row>
    <row r="69" spans="1:17" ht="14.4" customHeight="1" x14ac:dyDescent="0.3">
      <c r="A69" s="831" t="s">
        <v>5679</v>
      </c>
      <c r="B69" s="832" t="s">
        <v>5680</v>
      </c>
      <c r="C69" s="832" t="s">
        <v>4118</v>
      </c>
      <c r="D69" s="832" t="s">
        <v>5751</v>
      </c>
      <c r="E69" s="832" t="s">
        <v>5752</v>
      </c>
      <c r="F69" s="849">
        <v>2</v>
      </c>
      <c r="G69" s="849">
        <v>66</v>
      </c>
      <c r="H69" s="849"/>
      <c r="I69" s="849">
        <v>33</v>
      </c>
      <c r="J69" s="849"/>
      <c r="K69" s="849"/>
      <c r="L69" s="849"/>
      <c r="M69" s="849"/>
      <c r="N69" s="849"/>
      <c r="O69" s="849"/>
      <c r="P69" s="837"/>
      <c r="Q69" s="850"/>
    </row>
    <row r="70" spans="1:17" ht="14.4" customHeight="1" x14ac:dyDescent="0.3">
      <c r="A70" s="831" t="s">
        <v>5679</v>
      </c>
      <c r="B70" s="832" t="s">
        <v>5680</v>
      </c>
      <c r="C70" s="832" t="s">
        <v>4118</v>
      </c>
      <c r="D70" s="832" t="s">
        <v>5753</v>
      </c>
      <c r="E70" s="832" t="s">
        <v>5754</v>
      </c>
      <c r="F70" s="849">
        <v>1</v>
      </c>
      <c r="G70" s="849">
        <v>30</v>
      </c>
      <c r="H70" s="849">
        <v>1</v>
      </c>
      <c r="I70" s="849">
        <v>30</v>
      </c>
      <c r="J70" s="849">
        <v>1</v>
      </c>
      <c r="K70" s="849">
        <v>30</v>
      </c>
      <c r="L70" s="849">
        <v>1</v>
      </c>
      <c r="M70" s="849">
        <v>30</v>
      </c>
      <c r="N70" s="849"/>
      <c r="O70" s="849"/>
      <c r="P70" s="837"/>
      <c r="Q70" s="850"/>
    </row>
    <row r="71" spans="1:17" ht="14.4" customHeight="1" x14ac:dyDescent="0.3">
      <c r="A71" s="831" t="s">
        <v>5679</v>
      </c>
      <c r="B71" s="832" t="s">
        <v>5680</v>
      </c>
      <c r="C71" s="832" t="s">
        <v>4118</v>
      </c>
      <c r="D71" s="832" t="s">
        <v>5755</v>
      </c>
      <c r="E71" s="832" t="s">
        <v>5756</v>
      </c>
      <c r="F71" s="849"/>
      <c r="G71" s="849"/>
      <c r="H71" s="849"/>
      <c r="I71" s="849"/>
      <c r="J71" s="849"/>
      <c r="K71" s="849"/>
      <c r="L71" s="849"/>
      <c r="M71" s="849"/>
      <c r="N71" s="849">
        <v>1</v>
      </c>
      <c r="O71" s="849">
        <v>205</v>
      </c>
      <c r="P71" s="837"/>
      <c r="Q71" s="850">
        <v>205</v>
      </c>
    </row>
    <row r="72" spans="1:17" ht="14.4" customHeight="1" x14ac:dyDescent="0.3">
      <c r="A72" s="831" t="s">
        <v>5679</v>
      </c>
      <c r="B72" s="832" t="s">
        <v>5680</v>
      </c>
      <c r="C72" s="832" t="s">
        <v>4118</v>
      </c>
      <c r="D72" s="832" t="s">
        <v>5757</v>
      </c>
      <c r="E72" s="832" t="s">
        <v>5758</v>
      </c>
      <c r="F72" s="849">
        <v>1</v>
      </c>
      <c r="G72" s="849">
        <v>26</v>
      </c>
      <c r="H72" s="849">
        <v>1</v>
      </c>
      <c r="I72" s="849">
        <v>26</v>
      </c>
      <c r="J72" s="849">
        <v>1</v>
      </c>
      <c r="K72" s="849">
        <v>26</v>
      </c>
      <c r="L72" s="849">
        <v>1</v>
      </c>
      <c r="M72" s="849">
        <v>26</v>
      </c>
      <c r="N72" s="849">
        <v>6</v>
      </c>
      <c r="O72" s="849">
        <v>156</v>
      </c>
      <c r="P72" s="837">
        <v>6</v>
      </c>
      <c r="Q72" s="850">
        <v>26</v>
      </c>
    </row>
    <row r="73" spans="1:17" ht="14.4" customHeight="1" x14ac:dyDescent="0.3">
      <c r="A73" s="831" t="s">
        <v>5679</v>
      </c>
      <c r="B73" s="832" t="s">
        <v>5680</v>
      </c>
      <c r="C73" s="832" t="s">
        <v>4118</v>
      </c>
      <c r="D73" s="832" t="s">
        <v>5759</v>
      </c>
      <c r="E73" s="832" t="s">
        <v>5760</v>
      </c>
      <c r="F73" s="849">
        <v>46</v>
      </c>
      <c r="G73" s="849">
        <v>3864</v>
      </c>
      <c r="H73" s="849">
        <v>1.3142857142857143</v>
      </c>
      <c r="I73" s="849">
        <v>84</v>
      </c>
      <c r="J73" s="849">
        <v>35</v>
      </c>
      <c r="K73" s="849">
        <v>2940</v>
      </c>
      <c r="L73" s="849">
        <v>1</v>
      </c>
      <c r="M73" s="849">
        <v>84</v>
      </c>
      <c r="N73" s="849">
        <v>34</v>
      </c>
      <c r="O73" s="849">
        <v>2856</v>
      </c>
      <c r="P73" s="837">
        <v>0.97142857142857142</v>
      </c>
      <c r="Q73" s="850">
        <v>84</v>
      </c>
    </row>
    <row r="74" spans="1:17" ht="14.4" customHeight="1" x14ac:dyDescent="0.3">
      <c r="A74" s="831" t="s">
        <v>5679</v>
      </c>
      <c r="B74" s="832" t="s">
        <v>5680</v>
      </c>
      <c r="C74" s="832" t="s">
        <v>4118</v>
      </c>
      <c r="D74" s="832" t="s">
        <v>5761</v>
      </c>
      <c r="E74" s="832" t="s">
        <v>5762</v>
      </c>
      <c r="F74" s="849">
        <v>3</v>
      </c>
      <c r="G74" s="849">
        <v>528</v>
      </c>
      <c r="H74" s="849"/>
      <c r="I74" s="849">
        <v>176</v>
      </c>
      <c r="J74" s="849"/>
      <c r="K74" s="849"/>
      <c r="L74" s="849"/>
      <c r="M74" s="849"/>
      <c r="N74" s="849">
        <v>3</v>
      </c>
      <c r="O74" s="849">
        <v>528</v>
      </c>
      <c r="P74" s="837"/>
      <c r="Q74" s="850">
        <v>176</v>
      </c>
    </row>
    <row r="75" spans="1:17" ht="14.4" customHeight="1" x14ac:dyDescent="0.3">
      <c r="A75" s="831" t="s">
        <v>5679</v>
      </c>
      <c r="B75" s="832" t="s">
        <v>5680</v>
      </c>
      <c r="C75" s="832" t="s">
        <v>4118</v>
      </c>
      <c r="D75" s="832" t="s">
        <v>5763</v>
      </c>
      <c r="E75" s="832" t="s">
        <v>5764</v>
      </c>
      <c r="F75" s="849">
        <v>8</v>
      </c>
      <c r="G75" s="849">
        <v>120</v>
      </c>
      <c r="H75" s="849">
        <v>4</v>
      </c>
      <c r="I75" s="849">
        <v>15</v>
      </c>
      <c r="J75" s="849">
        <v>2</v>
      </c>
      <c r="K75" s="849">
        <v>30</v>
      </c>
      <c r="L75" s="849">
        <v>1</v>
      </c>
      <c r="M75" s="849">
        <v>15</v>
      </c>
      <c r="N75" s="849">
        <v>1</v>
      </c>
      <c r="O75" s="849">
        <v>15</v>
      </c>
      <c r="P75" s="837">
        <v>0.5</v>
      </c>
      <c r="Q75" s="850">
        <v>15</v>
      </c>
    </row>
    <row r="76" spans="1:17" ht="14.4" customHeight="1" x14ac:dyDescent="0.3">
      <c r="A76" s="831" t="s">
        <v>5679</v>
      </c>
      <c r="B76" s="832" t="s">
        <v>5680</v>
      </c>
      <c r="C76" s="832" t="s">
        <v>4118</v>
      </c>
      <c r="D76" s="832" t="s">
        <v>5765</v>
      </c>
      <c r="E76" s="832" t="s">
        <v>5766</v>
      </c>
      <c r="F76" s="849">
        <v>5</v>
      </c>
      <c r="G76" s="849">
        <v>115</v>
      </c>
      <c r="H76" s="849">
        <v>0.7142857142857143</v>
      </c>
      <c r="I76" s="849">
        <v>23</v>
      </c>
      <c r="J76" s="849">
        <v>7</v>
      </c>
      <c r="K76" s="849">
        <v>161</v>
      </c>
      <c r="L76" s="849">
        <v>1</v>
      </c>
      <c r="M76" s="849">
        <v>23</v>
      </c>
      <c r="N76" s="849">
        <v>3</v>
      </c>
      <c r="O76" s="849">
        <v>69</v>
      </c>
      <c r="P76" s="837">
        <v>0.42857142857142855</v>
      </c>
      <c r="Q76" s="850">
        <v>23</v>
      </c>
    </row>
    <row r="77" spans="1:17" ht="14.4" customHeight="1" x14ac:dyDescent="0.3">
      <c r="A77" s="831" t="s">
        <v>5679</v>
      </c>
      <c r="B77" s="832" t="s">
        <v>5680</v>
      </c>
      <c r="C77" s="832" t="s">
        <v>4118</v>
      </c>
      <c r="D77" s="832" t="s">
        <v>5767</v>
      </c>
      <c r="E77" s="832" t="s">
        <v>5768</v>
      </c>
      <c r="F77" s="849">
        <v>12</v>
      </c>
      <c r="G77" s="849">
        <v>444</v>
      </c>
      <c r="H77" s="849"/>
      <c r="I77" s="849">
        <v>37</v>
      </c>
      <c r="J77" s="849"/>
      <c r="K77" s="849"/>
      <c r="L77" s="849"/>
      <c r="M77" s="849"/>
      <c r="N77" s="849">
        <v>2</v>
      </c>
      <c r="O77" s="849">
        <v>74</v>
      </c>
      <c r="P77" s="837"/>
      <c r="Q77" s="850">
        <v>37</v>
      </c>
    </row>
    <row r="78" spans="1:17" ht="14.4" customHeight="1" x14ac:dyDescent="0.3">
      <c r="A78" s="831" t="s">
        <v>5679</v>
      </c>
      <c r="B78" s="832" t="s">
        <v>5680</v>
      </c>
      <c r="C78" s="832" t="s">
        <v>4118</v>
      </c>
      <c r="D78" s="832" t="s">
        <v>5769</v>
      </c>
      <c r="E78" s="832" t="s">
        <v>5770</v>
      </c>
      <c r="F78" s="849">
        <v>277</v>
      </c>
      <c r="G78" s="849">
        <v>6371</v>
      </c>
      <c r="H78" s="849">
        <v>0.48596491228070177</v>
      </c>
      <c r="I78" s="849">
        <v>23</v>
      </c>
      <c r="J78" s="849">
        <v>570</v>
      </c>
      <c r="K78" s="849">
        <v>13110</v>
      </c>
      <c r="L78" s="849">
        <v>1</v>
      </c>
      <c r="M78" s="849">
        <v>23</v>
      </c>
      <c r="N78" s="849">
        <v>486</v>
      </c>
      <c r="O78" s="849">
        <v>11178</v>
      </c>
      <c r="P78" s="837">
        <v>0.85263157894736841</v>
      </c>
      <c r="Q78" s="850">
        <v>23</v>
      </c>
    </row>
    <row r="79" spans="1:17" ht="14.4" customHeight="1" x14ac:dyDescent="0.3">
      <c r="A79" s="831" t="s">
        <v>5679</v>
      </c>
      <c r="B79" s="832" t="s">
        <v>5680</v>
      </c>
      <c r="C79" s="832" t="s">
        <v>4118</v>
      </c>
      <c r="D79" s="832" t="s">
        <v>5771</v>
      </c>
      <c r="E79" s="832" t="s">
        <v>5772</v>
      </c>
      <c r="F79" s="849">
        <v>5</v>
      </c>
      <c r="G79" s="849">
        <v>145</v>
      </c>
      <c r="H79" s="849">
        <v>1</v>
      </c>
      <c r="I79" s="849">
        <v>29</v>
      </c>
      <c r="J79" s="849">
        <v>5</v>
      </c>
      <c r="K79" s="849">
        <v>145</v>
      </c>
      <c r="L79" s="849">
        <v>1</v>
      </c>
      <c r="M79" s="849">
        <v>29</v>
      </c>
      <c r="N79" s="849">
        <v>11</v>
      </c>
      <c r="O79" s="849">
        <v>319</v>
      </c>
      <c r="P79" s="837">
        <v>2.2000000000000002</v>
      </c>
      <c r="Q79" s="850">
        <v>29</v>
      </c>
    </row>
    <row r="80" spans="1:17" ht="14.4" customHeight="1" x14ac:dyDescent="0.3">
      <c r="A80" s="831" t="s">
        <v>5679</v>
      </c>
      <c r="B80" s="832" t="s">
        <v>5680</v>
      </c>
      <c r="C80" s="832" t="s">
        <v>4118</v>
      </c>
      <c r="D80" s="832" t="s">
        <v>5773</v>
      </c>
      <c r="E80" s="832" t="s">
        <v>5774</v>
      </c>
      <c r="F80" s="849">
        <v>7</v>
      </c>
      <c r="G80" s="849">
        <v>1246</v>
      </c>
      <c r="H80" s="849">
        <v>1.4</v>
      </c>
      <c r="I80" s="849">
        <v>178</v>
      </c>
      <c r="J80" s="849">
        <v>5</v>
      </c>
      <c r="K80" s="849">
        <v>890</v>
      </c>
      <c r="L80" s="849">
        <v>1</v>
      </c>
      <c r="M80" s="849">
        <v>178</v>
      </c>
      <c r="N80" s="849">
        <v>1</v>
      </c>
      <c r="O80" s="849">
        <v>178</v>
      </c>
      <c r="P80" s="837">
        <v>0.2</v>
      </c>
      <c r="Q80" s="850">
        <v>178</v>
      </c>
    </row>
    <row r="81" spans="1:17" ht="14.4" customHeight="1" x14ac:dyDescent="0.3">
      <c r="A81" s="831" t="s">
        <v>5679</v>
      </c>
      <c r="B81" s="832" t="s">
        <v>5680</v>
      </c>
      <c r="C81" s="832" t="s">
        <v>4118</v>
      </c>
      <c r="D81" s="832" t="s">
        <v>5775</v>
      </c>
      <c r="E81" s="832" t="s">
        <v>5776</v>
      </c>
      <c r="F81" s="849">
        <v>1</v>
      </c>
      <c r="G81" s="849">
        <v>15</v>
      </c>
      <c r="H81" s="849"/>
      <c r="I81" s="849">
        <v>15</v>
      </c>
      <c r="J81" s="849"/>
      <c r="K81" s="849"/>
      <c r="L81" s="849"/>
      <c r="M81" s="849"/>
      <c r="N81" s="849"/>
      <c r="O81" s="849"/>
      <c r="P81" s="837"/>
      <c r="Q81" s="850"/>
    </row>
    <row r="82" spans="1:17" ht="14.4" customHeight="1" x14ac:dyDescent="0.3">
      <c r="A82" s="831" t="s">
        <v>5679</v>
      </c>
      <c r="B82" s="832" t="s">
        <v>5680</v>
      </c>
      <c r="C82" s="832" t="s">
        <v>4118</v>
      </c>
      <c r="D82" s="832" t="s">
        <v>5777</v>
      </c>
      <c r="E82" s="832" t="s">
        <v>5778</v>
      </c>
      <c r="F82" s="849">
        <v>1</v>
      </c>
      <c r="G82" s="849">
        <v>19</v>
      </c>
      <c r="H82" s="849"/>
      <c r="I82" s="849">
        <v>19</v>
      </c>
      <c r="J82" s="849"/>
      <c r="K82" s="849"/>
      <c r="L82" s="849"/>
      <c r="M82" s="849"/>
      <c r="N82" s="849">
        <v>1</v>
      </c>
      <c r="O82" s="849">
        <v>19</v>
      </c>
      <c r="P82" s="837"/>
      <c r="Q82" s="850">
        <v>19</v>
      </c>
    </row>
    <row r="83" spans="1:17" ht="14.4" customHeight="1" x14ac:dyDescent="0.3">
      <c r="A83" s="831" t="s">
        <v>5679</v>
      </c>
      <c r="B83" s="832" t="s">
        <v>5680</v>
      </c>
      <c r="C83" s="832" t="s">
        <v>4118</v>
      </c>
      <c r="D83" s="832" t="s">
        <v>5779</v>
      </c>
      <c r="E83" s="832" t="s">
        <v>5780</v>
      </c>
      <c r="F83" s="849">
        <v>3</v>
      </c>
      <c r="G83" s="849">
        <v>60</v>
      </c>
      <c r="H83" s="849">
        <v>0.3</v>
      </c>
      <c r="I83" s="849">
        <v>20</v>
      </c>
      <c r="J83" s="849">
        <v>10</v>
      </c>
      <c r="K83" s="849">
        <v>200</v>
      </c>
      <c r="L83" s="849">
        <v>1</v>
      </c>
      <c r="M83" s="849">
        <v>20</v>
      </c>
      <c r="N83" s="849">
        <v>19</v>
      </c>
      <c r="O83" s="849">
        <v>380</v>
      </c>
      <c r="P83" s="837">
        <v>1.9</v>
      </c>
      <c r="Q83" s="850">
        <v>20</v>
      </c>
    </row>
    <row r="84" spans="1:17" ht="14.4" customHeight="1" x14ac:dyDescent="0.3">
      <c r="A84" s="831" t="s">
        <v>5679</v>
      </c>
      <c r="B84" s="832" t="s">
        <v>5680</v>
      </c>
      <c r="C84" s="832" t="s">
        <v>4118</v>
      </c>
      <c r="D84" s="832" t="s">
        <v>5781</v>
      </c>
      <c r="E84" s="832" t="s">
        <v>5782</v>
      </c>
      <c r="F84" s="849"/>
      <c r="G84" s="849"/>
      <c r="H84" s="849"/>
      <c r="I84" s="849"/>
      <c r="J84" s="849">
        <v>1</v>
      </c>
      <c r="K84" s="849">
        <v>188</v>
      </c>
      <c r="L84" s="849">
        <v>1</v>
      </c>
      <c r="M84" s="849">
        <v>188</v>
      </c>
      <c r="N84" s="849">
        <v>2</v>
      </c>
      <c r="O84" s="849">
        <v>378</v>
      </c>
      <c r="P84" s="837">
        <v>2.0106382978723403</v>
      </c>
      <c r="Q84" s="850">
        <v>189</v>
      </c>
    </row>
    <row r="85" spans="1:17" ht="14.4" customHeight="1" x14ac:dyDescent="0.3">
      <c r="A85" s="831" t="s">
        <v>5679</v>
      </c>
      <c r="B85" s="832" t="s">
        <v>5680</v>
      </c>
      <c r="C85" s="832" t="s">
        <v>4118</v>
      </c>
      <c r="D85" s="832" t="s">
        <v>5783</v>
      </c>
      <c r="E85" s="832" t="s">
        <v>5784</v>
      </c>
      <c r="F85" s="849">
        <v>11</v>
      </c>
      <c r="G85" s="849">
        <v>924</v>
      </c>
      <c r="H85" s="849"/>
      <c r="I85" s="849">
        <v>84</v>
      </c>
      <c r="J85" s="849"/>
      <c r="K85" s="849"/>
      <c r="L85" s="849"/>
      <c r="M85" s="849"/>
      <c r="N85" s="849">
        <v>1</v>
      </c>
      <c r="O85" s="849">
        <v>84</v>
      </c>
      <c r="P85" s="837"/>
      <c r="Q85" s="850">
        <v>84</v>
      </c>
    </row>
    <row r="86" spans="1:17" ht="14.4" customHeight="1" x14ac:dyDescent="0.3">
      <c r="A86" s="831" t="s">
        <v>5679</v>
      </c>
      <c r="B86" s="832" t="s">
        <v>5680</v>
      </c>
      <c r="C86" s="832" t="s">
        <v>4118</v>
      </c>
      <c r="D86" s="832" t="s">
        <v>5785</v>
      </c>
      <c r="E86" s="832" t="s">
        <v>5786</v>
      </c>
      <c r="F86" s="849">
        <v>1</v>
      </c>
      <c r="G86" s="849">
        <v>78</v>
      </c>
      <c r="H86" s="849"/>
      <c r="I86" s="849">
        <v>78</v>
      </c>
      <c r="J86" s="849"/>
      <c r="K86" s="849"/>
      <c r="L86" s="849"/>
      <c r="M86" s="849"/>
      <c r="N86" s="849"/>
      <c r="O86" s="849"/>
      <c r="P86" s="837"/>
      <c r="Q86" s="850"/>
    </row>
    <row r="87" spans="1:17" ht="14.4" customHeight="1" x14ac:dyDescent="0.3">
      <c r="A87" s="831" t="s">
        <v>5679</v>
      </c>
      <c r="B87" s="832" t="s">
        <v>5680</v>
      </c>
      <c r="C87" s="832" t="s">
        <v>4118</v>
      </c>
      <c r="D87" s="832" t="s">
        <v>5787</v>
      </c>
      <c r="E87" s="832" t="s">
        <v>5788</v>
      </c>
      <c r="F87" s="849"/>
      <c r="G87" s="849"/>
      <c r="H87" s="849"/>
      <c r="I87" s="849"/>
      <c r="J87" s="849">
        <v>1</v>
      </c>
      <c r="K87" s="849">
        <v>301</v>
      </c>
      <c r="L87" s="849">
        <v>1</v>
      </c>
      <c r="M87" s="849">
        <v>301</v>
      </c>
      <c r="N87" s="849">
        <v>1</v>
      </c>
      <c r="O87" s="849">
        <v>301</v>
      </c>
      <c r="P87" s="837">
        <v>1</v>
      </c>
      <c r="Q87" s="850">
        <v>301</v>
      </c>
    </row>
    <row r="88" spans="1:17" ht="14.4" customHeight="1" x14ac:dyDescent="0.3">
      <c r="A88" s="831" t="s">
        <v>5679</v>
      </c>
      <c r="B88" s="832" t="s">
        <v>5680</v>
      </c>
      <c r="C88" s="832" t="s">
        <v>4118</v>
      </c>
      <c r="D88" s="832" t="s">
        <v>5789</v>
      </c>
      <c r="E88" s="832" t="s">
        <v>5790</v>
      </c>
      <c r="F88" s="849">
        <v>6</v>
      </c>
      <c r="G88" s="849">
        <v>132</v>
      </c>
      <c r="H88" s="849">
        <v>0.8571428571428571</v>
      </c>
      <c r="I88" s="849">
        <v>22</v>
      </c>
      <c r="J88" s="849">
        <v>7</v>
      </c>
      <c r="K88" s="849">
        <v>154</v>
      </c>
      <c r="L88" s="849">
        <v>1</v>
      </c>
      <c r="M88" s="849">
        <v>22</v>
      </c>
      <c r="N88" s="849">
        <v>4</v>
      </c>
      <c r="O88" s="849">
        <v>88</v>
      </c>
      <c r="P88" s="837">
        <v>0.5714285714285714</v>
      </c>
      <c r="Q88" s="850">
        <v>22</v>
      </c>
    </row>
    <row r="89" spans="1:17" ht="14.4" customHeight="1" x14ac:dyDescent="0.3">
      <c r="A89" s="831" t="s">
        <v>5679</v>
      </c>
      <c r="B89" s="832" t="s">
        <v>5680</v>
      </c>
      <c r="C89" s="832" t="s">
        <v>4118</v>
      </c>
      <c r="D89" s="832" t="s">
        <v>5791</v>
      </c>
      <c r="E89" s="832" t="s">
        <v>5792</v>
      </c>
      <c r="F89" s="849"/>
      <c r="G89" s="849"/>
      <c r="H89" s="849"/>
      <c r="I89" s="849"/>
      <c r="J89" s="849"/>
      <c r="K89" s="849"/>
      <c r="L89" s="849"/>
      <c r="M89" s="849"/>
      <c r="N89" s="849">
        <v>2</v>
      </c>
      <c r="O89" s="849">
        <v>990</v>
      </c>
      <c r="P89" s="837"/>
      <c r="Q89" s="850">
        <v>495</v>
      </c>
    </row>
    <row r="90" spans="1:17" ht="14.4" customHeight="1" x14ac:dyDescent="0.3">
      <c r="A90" s="831" t="s">
        <v>5679</v>
      </c>
      <c r="B90" s="832" t="s">
        <v>5680</v>
      </c>
      <c r="C90" s="832" t="s">
        <v>4118</v>
      </c>
      <c r="D90" s="832" t="s">
        <v>5793</v>
      </c>
      <c r="E90" s="832" t="s">
        <v>5794</v>
      </c>
      <c r="F90" s="849"/>
      <c r="G90" s="849"/>
      <c r="H90" s="849"/>
      <c r="I90" s="849"/>
      <c r="J90" s="849"/>
      <c r="K90" s="849"/>
      <c r="L90" s="849"/>
      <c r="M90" s="849"/>
      <c r="N90" s="849">
        <v>1</v>
      </c>
      <c r="O90" s="849">
        <v>192</v>
      </c>
      <c r="P90" s="837"/>
      <c r="Q90" s="850">
        <v>192</v>
      </c>
    </row>
    <row r="91" spans="1:17" ht="14.4" customHeight="1" x14ac:dyDescent="0.3">
      <c r="A91" s="831" t="s">
        <v>5679</v>
      </c>
      <c r="B91" s="832" t="s">
        <v>5680</v>
      </c>
      <c r="C91" s="832" t="s">
        <v>4118</v>
      </c>
      <c r="D91" s="832" t="s">
        <v>5795</v>
      </c>
      <c r="E91" s="832" t="s">
        <v>5796</v>
      </c>
      <c r="F91" s="849">
        <v>1</v>
      </c>
      <c r="G91" s="849">
        <v>205</v>
      </c>
      <c r="H91" s="849">
        <v>1</v>
      </c>
      <c r="I91" s="849">
        <v>205</v>
      </c>
      <c r="J91" s="849">
        <v>1</v>
      </c>
      <c r="K91" s="849">
        <v>205</v>
      </c>
      <c r="L91" s="849">
        <v>1</v>
      </c>
      <c r="M91" s="849">
        <v>205</v>
      </c>
      <c r="N91" s="849"/>
      <c r="O91" s="849"/>
      <c r="P91" s="837"/>
      <c r="Q91" s="850"/>
    </row>
    <row r="92" spans="1:17" ht="14.4" customHeight="1" x14ac:dyDescent="0.3">
      <c r="A92" s="831" t="s">
        <v>5679</v>
      </c>
      <c r="B92" s="832" t="s">
        <v>5680</v>
      </c>
      <c r="C92" s="832" t="s">
        <v>4118</v>
      </c>
      <c r="D92" s="832" t="s">
        <v>5797</v>
      </c>
      <c r="E92" s="832" t="s">
        <v>5798</v>
      </c>
      <c r="F92" s="849"/>
      <c r="G92" s="849"/>
      <c r="H92" s="849"/>
      <c r="I92" s="849"/>
      <c r="J92" s="849"/>
      <c r="K92" s="849"/>
      <c r="L92" s="849"/>
      <c r="M92" s="849"/>
      <c r="N92" s="849">
        <v>1</v>
      </c>
      <c r="O92" s="849">
        <v>127</v>
      </c>
      <c r="P92" s="837"/>
      <c r="Q92" s="850">
        <v>127</v>
      </c>
    </row>
    <row r="93" spans="1:17" ht="14.4" customHeight="1" x14ac:dyDescent="0.3">
      <c r="A93" s="831" t="s">
        <v>5679</v>
      </c>
      <c r="B93" s="832" t="s">
        <v>5680</v>
      </c>
      <c r="C93" s="832" t="s">
        <v>4118</v>
      </c>
      <c r="D93" s="832" t="s">
        <v>5799</v>
      </c>
      <c r="E93" s="832" t="s">
        <v>5800</v>
      </c>
      <c r="F93" s="849">
        <v>1</v>
      </c>
      <c r="G93" s="849">
        <v>310</v>
      </c>
      <c r="H93" s="849"/>
      <c r="I93" s="849">
        <v>310</v>
      </c>
      <c r="J93" s="849"/>
      <c r="K93" s="849"/>
      <c r="L93" s="849"/>
      <c r="M93" s="849"/>
      <c r="N93" s="849"/>
      <c r="O93" s="849"/>
      <c r="P93" s="837"/>
      <c r="Q93" s="850"/>
    </row>
    <row r="94" spans="1:17" ht="14.4" customHeight="1" x14ac:dyDescent="0.3">
      <c r="A94" s="831" t="s">
        <v>5679</v>
      </c>
      <c r="B94" s="832" t="s">
        <v>5680</v>
      </c>
      <c r="C94" s="832" t="s">
        <v>4118</v>
      </c>
      <c r="D94" s="832" t="s">
        <v>5801</v>
      </c>
      <c r="E94" s="832" t="s">
        <v>5802</v>
      </c>
      <c r="F94" s="849">
        <v>1</v>
      </c>
      <c r="G94" s="849">
        <v>23</v>
      </c>
      <c r="H94" s="849"/>
      <c r="I94" s="849">
        <v>23</v>
      </c>
      <c r="J94" s="849"/>
      <c r="K94" s="849"/>
      <c r="L94" s="849"/>
      <c r="M94" s="849"/>
      <c r="N94" s="849">
        <v>2</v>
      </c>
      <c r="O94" s="849">
        <v>46</v>
      </c>
      <c r="P94" s="837"/>
      <c r="Q94" s="850">
        <v>23</v>
      </c>
    </row>
    <row r="95" spans="1:17" ht="14.4" customHeight="1" x14ac:dyDescent="0.3">
      <c r="A95" s="831" t="s">
        <v>5679</v>
      </c>
      <c r="B95" s="832" t="s">
        <v>5680</v>
      </c>
      <c r="C95" s="832" t="s">
        <v>4118</v>
      </c>
      <c r="D95" s="832" t="s">
        <v>5803</v>
      </c>
      <c r="E95" s="832" t="s">
        <v>5804</v>
      </c>
      <c r="F95" s="849">
        <v>1</v>
      </c>
      <c r="G95" s="849">
        <v>17</v>
      </c>
      <c r="H95" s="849"/>
      <c r="I95" s="849">
        <v>17</v>
      </c>
      <c r="J95" s="849"/>
      <c r="K95" s="849"/>
      <c r="L95" s="849"/>
      <c r="M95" s="849"/>
      <c r="N95" s="849"/>
      <c r="O95" s="849"/>
      <c r="P95" s="837"/>
      <c r="Q95" s="850"/>
    </row>
    <row r="96" spans="1:17" ht="14.4" customHeight="1" x14ac:dyDescent="0.3">
      <c r="A96" s="831" t="s">
        <v>5679</v>
      </c>
      <c r="B96" s="832" t="s">
        <v>5680</v>
      </c>
      <c r="C96" s="832" t="s">
        <v>4118</v>
      </c>
      <c r="D96" s="832" t="s">
        <v>5805</v>
      </c>
      <c r="E96" s="832" t="s">
        <v>5806</v>
      </c>
      <c r="F96" s="849"/>
      <c r="G96" s="849"/>
      <c r="H96" s="849"/>
      <c r="I96" s="849"/>
      <c r="J96" s="849"/>
      <c r="K96" s="849"/>
      <c r="L96" s="849"/>
      <c r="M96" s="849"/>
      <c r="N96" s="849">
        <v>1</v>
      </c>
      <c r="O96" s="849">
        <v>651</v>
      </c>
      <c r="P96" s="837"/>
      <c r="Q96" s="850">
        <v>651</v>
      </c>
    </row>
    <row r="97" spans="1:17" ht="14.4" customHeight="1" x14ac:dyDescent="0.3">
      <c r="A97" s="831" t="s">
        <v>5679</v>
      </c>
      <c r="B97" s="832" t="s">
        <v>5680</v>
      </c>
      <c r="C97" s="832" t="s">
        <v>4118</v>
      </c>
      <c r="D97" s="832" t="s">
        <v>5807</v>
      </c>
      <c r="E97" s="832" t="s">
        <v>5808</v>
      </c>
      <c r="F97" s="849">
        <v>45</v>
      </c>
      <c r="G97" s="849">
        <v>13230</v>
      </c>
      <c r="H97" s="849">
        <v>1.0975609756097562</v>
      </c>
      <c r="I97" s="849">
        <v>294</v>
      </c>
      <c r="J97" s="849">
        <v>41</v>
      </c>
      <c r="K97" s="849">
        <v>12054</v>
      </c>
      <c r="L97" s="849">
        <v>1</v>
      </c>
      <c r="M97" s="849">
        <v>294</v>
      </c>
      <c r="N97" s="849">
        <v>32</v>
      </c>
      <c r="O97" s="849">
        <v>9440</v>
      </c>
      <c r="P97" s="837">
        <v>0.78314252530280404</v>
      </c>
      <c r="Q97" s="850">
        <v>295</v>
      </c>
    </row>
    <row r="98" spans="1:17" ht="14.4" customHeight="1" x14ac:dyDescent="0.3">
      <c r="A98" s="831" t="s">
        <v>5679</v>
      </c>
      <c r="B98" s="832" t="s">
        <v>5680</v>
      </c>
      <c r="C98" s="832" t="s">
        <v>4118</v>
      </c>
      <c r="D98" s="832" t="s">
        <v>5809</v>
      </c>
      <c r="E98" s="832" t="s">
        <v>5810</v>
      </c>
      <c r="F98" s="849">
        <v>2</v>
      </c>
      <c r="G98" s="849">
        <v>90</v>
      </c>
      <c r="H98" s="849"/>
      <c r="I98" s="849">
        <v>45</v>
      </c>
      <c r="J98" s="849"/>
      <c r="K98" s="849"/>
      <c r="L98" s="849"/>
      <c r="M98" s="849"/>
      <c r="N98" s="849">
        <v>2</v>
      </c>
      <c r="O98" s="849">
        <v>90</v>
      </c>
      <c r="P98" s="837"/>
      <c r="Q98" s="850">
        <v>45</v>
      </c>
    </row>
    <row r="99" spans="1:17" ht="14.4" customHeight="1" x14ac:dyDescent="0.3">
      <c r="A99" s="831" t="s">
        <v>5679</v>
      </c>
      <c r="B99" s="832" t="s">
        <v>5680</v>
      </c>
      <c r="C99" s="832" t="s">
        <v>4118</v>
      </c>
      <c r="D99" s="832" t="s">
        <v>5811</v>
      </c>
      <c r="E99" s="832" t="s">
        <v>5812</v>
      </c>
      <c r="F99" s="849">
        <v>2</v>
      </c>
      <c r="G99" s="849">
        <v>92</v>
      </c>
      <c r="H99" s="849">
        <v>0.66666666666666663</v>
      </c>
      <c r="I99" s="849">
        <v>46</v>
      </c>
      <c r="J99" s="849">
        <v>3</v>
      </c>
      <c r="K99" s="849">
        <v>138</v>
      </c>
      <c r="L99" s="849">
        <v>1</v>
      </c>
      <c r="M99" s="849">
        <v>46</v>
      </c>
      <c r="N99" s="849"/>
      <c r="O99" s="849"/>
      <c r="P99" s="837"/>
      <c r="Q99" s="850"/>
    </row>
    <row r="100" spans="1:17" ht="14.4" customHeight="1" x14ac:dyDescent="0.3">
      <c r="A100" s="831" t="s">
        <v>5679</v>
      </c>
      <c r="B100" s="832" t="s">
        <v>5680</v>
      </c>
      <c r="C100" s="832" t="s">
        <v>4118</v>
      </c>
      <c r="D100" s="832" t="s">
        <v>5813</v>
      </c>
      <c r="E100" s="832" t="s">
        <v>5814</v>
      </c>
      <c r="F100" s="849">
        <v>2</v>
      </c>
      <c r="G100" s="849">
        <v>52</v>
      </c>
      <c r="H100" s="849"/>
      <c r="I100" s="849">
        <v>26</v>
      </c>
      <c r="J100" s="849"/>
      <c r="K100" s="849"/>
      <c r="L100" s="849"/>
      <c r="M100" s="849"/>
      <c r="N100" s="849"/>
      <c r="O100" s="849"/>
      <c r="P100" s="837"/>
      <c r="Q100" s="850"/>
    </row>
    <row r="101" spans="1:17" ht="14.4" customHeight="1" x14ac:dyDescent="0.3">
      <c r="A101" s="831" t="s">
        <v>5679</v>
      </c>
      <c r="B101" s="832" t="s">
        <v>5680</v>
      </c>
      <c r="C101" s="832" t="s">
        <v>4118</v>
      </c>
      <c r="D101" s="832" t="s">
        <v>5815</v>
      </c>
      <c r="E101" s="832" t="s">
        <v>5816</v>
      </c>
      <c r="F101" s="849"/>
      <c r="G101" s="849"/>
      <c r="H101" s="849"/>
      <c r="I101" s="849"/>
      <c r="J101" s="849">
        <v>2</v>
      </c>
      <c r="K101" s="849">
        <v>266</v>
      </c>
      <c r="L101" s="849">
        <v>1</v>
      </c>
      <c r="M101" s="849">
        <v>133</v>
      </c>
      <c r="N101" s="849"/>
      <c r="O101" s="849"/>
      <c r="P101" s="837"/>
      <c r="Q101" s="850"/>
    </row>
    <row r="102" spans="1:17" ht="14.4" customHeight="1" x14ac:dyDescent="0.3">
      <c r="A102" s="831" t="s">
        <v>5679</v>
      </c>
      <c r="B102" s="832" t="s">
        <v>5680</v>
      </c>
      <c r="C102" s="832" t="s">
        <v>4118</v>
      </c>
      <c r="D102" s="832" t="s">
        <v>5817</v>
      </c>
      <c r="E102" s="832" t="s">
        <v>5818</v>
      </c>
      <c r="F102" s="849">
        <v>85</v>
      </c>
      <c r="G102" s="849">
        <v>3145</v>
      </c>
      <c r="H102" s="849">
        <v>0.35269709543568467</v>
      </c>
      <c r="I102" s="849">
        <v>37</v>
      </c>
      <c r="J102" s="849">
        <v>241</v>
      </c>
      <c r="K102" s="849">
        <v>8917</v>
      </c>
      <c r="L102" s="849">
        <v>1</v>
      </c>
      <c r="M102" s="849">
        <v>37</v>
      </c>
      <c r="N102" s="849">
        <v>231</v>
      </c>
      <c r="O102" s="849">
        <v>8547</v>
      </c>
      <c r="P102" s="837">
        <v>0.95850622406639008</v>
      </c>
      <c r="Q102" s="850">
        <v>37</v>
      </c>
    </row>
    <row r="103" spans="1:17" ht="14.4" customHeight="1" x14ac:dyDescent="0.3">
      <c r="A103" s="831" t="s">
        <v>5679</v>
      </c>
      <c r="B103" s="832" t="s">
        <v>5680</v>
      </c>
      <c r="C103" s="832" t="s">
        <v>4118</v>
      </c>
      <c r="D103" s="832" t="s">
        <v>5819</v>
      </c>
      <c r="E103" s="832" t="s">
        <v>5820</v>
      </c>
      <c r="F103" s="849"/>
      <c r="G103" s="849"/>
      <c r="H103" s="849"/>
      <c r="I103" s="849"/>
      <c r="J103" s="849"/>
      <c r="K103" s="849"/>
      <c r="L103" s="849"/>
      <c r="M103" s="849"/>
      <c r="N103" s="849">
        <v>2</v>
      </c>
      <c r="O103" s="849">
        <v>186</v>
      </c>
      <c r="P103" s="837"/>
      <c r="Q103" s="850">
        <v>93</v>
      </c>
    </row>
    <row r="104" spans="1:17" ht="14.4" customHeight="1" x14ac:dyDescent="0.3">
      <c r="A104" s="831" t="s">
        <v>5821</v>
      </c>
      <c r="B104" s="832" t="s">
        <v>5822</v>
      </c>
      <c r="C104" s="832" t="s">
        <v>4123</v>
      </c>
      <c r="D104" s="832" t="s">
        <v>5823</v>
      </c>
      <c r="E104" s="832" t="s">
        <v>5824</v>
      </c>
      <c r="F104" s="849"/>
      <c r="G104" s="849"/>
      <c r="H104" s="849"/>
      <c r="I104" s="849"/>
      <c r="J104" s="849">
        <v>1</v>
      </c>
      <c r="K104" s="849">
        <v>855.64</v>
      </c>
      <c r="L104" s="849">
        <v>1</v>
      </c>
      <c r="M104" s="849">
        <v>855.64</v>
      </c>
      <c r="N104" s="849"/>
      <c r="O104" s="849"/>
      <c r="P104" s="837"/>
      <c r="Q104" s="850"/>
    </row>
    <row r="105" spans="1:17" ht="14.4" customHeight="1" x14ac:dyDescent="0.3">
      <c r="A105" s="831" t="s">
        <v>5821</v>
      </c>
      <c r="B105" s="832" t="s">
        <v>5822</v>
      </c>
      <c r="C105" s="832" t="s">
        <v>4123</v>
      </c>
      <c r="D105" s="832" t="s">
        <v>5825</v>
      </c>
      <c r="E105" s="832" t="s">
        <v>5826</v>
      </c>
      <c r="F105" s="849"/>
      <c r="G105" s="849"/>
      <c r="H105" s="849"/>
      <c r="I105" s="849"/>
      <c r="J105" s="849"/>
      <c r="K105" s="849"/>
      <c r="L105" s="849"/>
      <c r="M105" s="849"/>
      <c r="N105" s="849">
        <v>0.5</v>
      </c>
      <c r="O105" s="849">
        <v>1295.26</v>
      </c>
      <c r="P105" s="837"/>
      <c r="Q105" s="850">
        <v>2590.52</v>
      </c>
    </row>
    <row r="106" spans="1:17" ht="14.4" customHeight="1" x14ac:dyDescent="0.3">
      <c r="A106" s="831" t="s">
        <v>5821</v>
      </c>
      <c r="B106" s="832" t="s">
        <v>5822</v>
      </c>
      <c r="C106" s="832" t="s">
        <v>4123</v>
      </c>
      <c r="D106" s="832" t="s">
        <v>5827</v>
      </c>
      <c r="E106" s="832" t="s">
        <v>5828</v>
      </c>
      <c r="F106" s="849">
        <v>4.8000000000000007</v>
      </c>
      <c r="G106" s="849">
        <v>4780.3700000000008</v>
      </c>
      <c r="H106" s="849">
        <v>0.46641305387141657</v>
      </c>
      <c r="I106" s="849">
        <v>995.91041666666672</v>
      </c>
      <c r="J106" s="849">
        <v>10.200000000000003</v>
      </c>
      <c r="K106" s="849">
        <v>10249.220000000001</v>
      </c>
      <c r="L106" s="849">
        <v>1</v>
      </c>
      <c r="M106" s="849">
        <v>1004.8254901960782</v>
      </c>
      <c r="N106" s="849"/>
      <c r="O106" s="849"/>
      <c r="P106" s="837"/>
      <c r="Q106" s="850"/>
    </row>
    <row r="107" spans="1:17" ht="14.4" customHeight="1" x14ac:dyDescent="0.3">
      <c r="A107" s="831" t="s">
        <v>5821</v>
      </c>
      <c r="B107" s="832" t="s">
        <v>5822</v>
      </c>
      <c r="C107" s="832" t="s">
        <v>4123</v>
      </c>
      <c r="D107" s="832" t="s">
        <v>5829</v>
      </c>
      <c r="E107" s="832" t="s">
        <v>5830</v>
      </c>
      <c r="F107" s="849">
        <v>0.35</v>
      </c>
      <c r="G107" s="849">
        <v>3460.76</v>
      </c>
      <c r="H107" s="849">
        <v>0.60344971891695853</v>
      </c>
      <c r="I107" s="849">
        <v>9887.8857142857159</v>
      </c>
      <c r="J107" s="849">
        <v>0.57999999999999996</v>
      </c>
      <c r="K107" s="849">
        <v>5734.96</v>
      </c>
      <c r="L107" s="849">
        <v>1</v>
      </c>
      <c r="M107" s="849">
        <v>9887.8620689655181</v>
      </c>
      <c r="N107" s="849">
        <v>0.83000000000000007</v>
      </c>
      <c r="O107" s="849">
        <v>8206.9499999999989</v>
      </c>
      <c r="P107" s="837">
        <v>1.4310387517960019</v>
      </c>
      <c r="Q107" s="850">
        <v>9887.8915662650579</v>
      </c>
    </row>
    <row r="108" spans="1:17" ht="14.4" customHeight="1" x14ac:dyDescent="0.3">
      <c r="A108" s="831" t="s">
        <v>5821</v>
      </c>
      <c r="B108" s="832" t="s">
        <v>5822</v>
      </c>
      <c r="C108" s="832" t="s">
        <v>4123</v>
      </c>
      <c r="D108" s="832" t="s">
        <v>5831</v>
      </c>
      <c r="E108" s="832" t="s">
        <v>5832</v>
      </c>
      <c r="F108" s="849">
        <v>1</v>
      </c>
      <c r="G108" s="849">
        <v>932.82</v>
      </c>
      <c r="H108" s="849"/>
      <c r="I108" s="849">
        <v>932.82</v>
      </c>
      <c r="J108" s="849"/>
      <c r="K108" s="849"/>
      <c r="L108" s="849"/>
      <c r="M108" s="849"/>
      <c r="N108" s="849"/>
      <c r="O108" s="849"/>
      <c r="P108" s="837"/>
      <c r="Q108" s="850"/>
    </row>
    <row r="109" spans="1:17" ht="14.4" customHeight="1" x14ac:dyDescent="0.3">
      <c r="A109" s="831" t="s">
        <v>5821</v>
      </c>
      <c r="B109" s="832" t="s">
        <v>5822</v>
      </c>
      <c r="C109" s="832" t="s">
        <v>4123</v>
      </c>
      <c r="D109" s="832" t="s">
        <v>5623</v>
      </c>
      <c r="E109" s="832" t="s">
        <v>5624</v>
      </c>
      <c r="F109" s="849">
        <v>0.87000000000000011</v>
      </c>
      <c r="G109" s="849">
        <v>7703.0199999999995</v>
      </c>
      <c r="H109" s="849">
        <v>10.586742897981061</v>
      </c>
      <c r="I109" s="849">
        <v>8854.0459770114921</v>
      </c>
      <c r="J109" s="849">
        <v>0.08</v>
      </c>
      <c r="K109" s="849">
        <v>727.61</v>
      </c>
      <c r="L109" s="849">
        <v>1</v>
      </c>
      <c r="M109" s="849">
        <v>9095.125</v>
      </c>
      <c r="N109" s="849"/>
      <c r="O109" s="849"/>
      <c r="P109" s="837"/>
      <c r="Q109" s="850"/>
    </row>
    <row r="110" spans="1:17" ht="14.4" customHeight="1" x14ac:dyDescent="0.3">
      <c r="A110" s="831" t="s">
        <v>5821</v>
      </c>
      <c r="B110" s="832" t="s">
        <v>5822</v>
      </c>
      <c r="C110" s="832" t="s">
        <v>4123</v>
      </c>
      <c r="D110" s="832" t="s">
        <v>5833</v>
      </c>
      <c r="E110" s="832" t="s">
        <v>5834</v>
      </c>
      <c r="F110" s="849"/>
      <c r="G110" s="849"/>
      <c r="H110" s="849"/>
      <c r="I110" s="849"/>
      <c r="J110" s="849"/>
      <c r="K110" s="849"/>
      <c r="L110" s="849"/>
      <c r="M110" s="849"/>
      <c r="N110" s="849">
        <v>0.1</v>
      </c>
      <c r="O110" s="849">
        <v>194.93</v>
      </c>
      <c r="P110" s="837"/>
      <c r="Q110" s="850">
        <v>1949.3</v>
      </c>
    </row>
    <row r="111" spans="1:17" ht="14.4" customHeight="1" x14ac:dyDescent="0.3">
      <c r="A111" s="831" t="s">
        <v>5821</v>
      </c>
      <c r="B111" s="832" t="s">
        <v>5822</v>
      </c>
      <c r="C111" s="832" t="s">
        <v>4123</v>
      </c>
      <c r="D111" s="832" t="s">
        <v>5625</v>
      </c>
      <c r="E111" s="832" t="s">
        <v>5624</v>
      </c>
      <c r="F111" s="849">
        <v>8.6499999999999986</v>
      </c>
      <c r="G111" s="849">
        <v>15317.420000000002</v>
      </c>
      <c r="H111" s="849">
        <v>1.0084534749444005</v>
      </c>
      <c r="I111" s="849">
        <v>1770.8000000000004</v>
      </c>
      <c r="J111" s="849">
        <v>8.35</v>
      </c>
      <c r="K111" s="849">
        <v>15189.020000000002</v>
      </c>
      <c r="L111" s="849">
        <v>1</v>
      </c>
      <c r="M111" s="849">
        <v>1819.0443113772458</v>
      </c>
      <c r="N111" s="849">
        <v>14.649999999999997</v>
      </c>
      <c r="O111" s="849">
        <v>26648.979999999996</v>
      </c>
      <c r="P111" s="837">
        <v>1.7544897564161475</v>
      </c>
      <c r="Q111" s="850">
        <v>1819.0430034129695</v>
      </c>
    </row>
    <row r="112" spans="1:17" ht="14.4" customHeight="1" x14ac:dyDescent="0.3">
      <c r="A112" s="831" t="s">
        <v>5821</v>
      </c>
      <c r="B112" s="832" t="s">
        <v>5822</v>
      </c>
      <c r="C112" s="832" t="s">
        <v>4123</v>
      </c>
      <c r="D112" s="832" t="s">
        <v>5835</v>
      </c>
      <c r="E112" s="832" t="s">
        <v>5624</v>
      </c>
      <c r="F112" s="849">
        <v>0.36000000000000004</v>
      </c>
      <c r="G112" s="849">
        <v>12395.609999999999</v>
      </c>
      <c r="H112" s="849">
        <v>1.0816536313239153</v>
      </c>
      <c r="I112" s="849">
        <v>34432.249999999993</v>
      </c>
      <c r="J112" s="849">
        <v>0.33</v>
      </c>
      <c r="K112" s="849">
        <v>11459.87</v>
      </c>
      <c r="L112" s="849">
        <v>1</v>
      </c>
      <c r="M112" s="849">
        <v>34726.878787878792</v>
      </c>
      <c r="N112" s="849">
        <v>0.34</v>
      </c>
      <c r="O112" s="849">
        <v>11823.67</v>
      </c>
      <c r="P112" s="837">
        <v>1.0317455608135171</v>
      </c>
      <c r="Q112" s="850">
        <v>34775.5</v>
      </c>
    </row>
    <row r="113" spans="1:17" ht="14.4" customHeight="1" x14ac:dyDescent="0.3">
      <c r="A113" s="831" t="s">
        <v>5821</v>
      </c>
      <c r="B113" s="832" t="s">
        <v>5822</v>
      </c>
      <c r="C113" s="832" t="s">
        <v>4399</v>
      </c>
      <c r="D113" s="832" t="s">
        <v>5836</v>
      </c>
      <c r="E113" s="832" t="s">
        <v>5837</v>
      </c>
      <c r="F113" s="849">
        <v>1</v>
      </c>
      <c r="G113" s="849">
        <v>972.32</v>
      </c>
      <c r="H113" s="849"/>
      <c r="I113" s="849">
        <v>972.32</v>
      </c>
      <c r="J113" s="849"/>
      <c r="K113" s="849"/>
      <c r="L113" s="849"/>
      <c r="M113" s="849"/>
      <c r="N113" s="849">
        <v>2</v>
      </c>
      <c r="O113" s="849">
        <v>1944.64</v>
      </c>
      <c r="P113" s="837"/>
      <c r="Q113" s="850">
        <v>972.32</v>
      </c>
    </row>
    <row r="114" spans="1:17" ht="14.4" customHeight="1" x14ac:dyDescent="0.3">
      <c r="A114" s="831" t="s">
        <v>5821</v>
      </c>
      <c r="B114" s="832" t="s">
        <v>5822</v>
      </c>
      <c r="C114" s="832" t="s">
        <v>4399</v>
      </c>
      <c r="D114" s="832" t="s">
        <v>5838</v>
      </c>
      <c r="E114" s="832" t="s">
        <v>5837</v>
      </c>
      <c r="F114" s="849"/>
      <c r="G114" s="849"/>
      <c r="H114" s="849"/>
      <c r="I114" s="849"/>
      <c r="J114" s="849">
        <v>1</v>
      </c>
      <c r="K114" s="849">
        <v>1707.31</v>
      </c>
      <c r="L114" s="849">
        <v>1</v>
      </c>
      <c r="M114" s="849">
        <v>1707.31</v>
      </c>
      <c r="N114" s="849"/>
      <c r="O114" s="849"/>
      <c r="P114" s="837"/>
      <c r="Q114" s="850"/>
    </row>
    <row r="115" spans="1:17" ht="14.4" customHeight="1" x14ac:dyDescent="0.3">
      <c r="A115" s="831" t="s">
        <v>5821</v>
      </c>
      <c r="B115" s="832" t="s">
        <v>5822</v>
      </c>
      <c r="C115" s="832" t="s">
        <v>4399</v>
      </c>
      <c r="D115" s="832" t="s">
        <v>5839</v>
      </c>
      <c r="E115" s="832" t="s">
        <v>5840</v>
      </c>
      <c r="F115" s="849"/>
      <c r="G115" s="849"/>
      <c r="H115" s="849"/>
      <c r="I115" s="849"/>
      <c r="J115" s="849">
        <v>2</v>
      </c>
      <c r="K115" s="849">
        <v>2055.52</v>
      </c>
      <c r="L115" s="849">
        <v>1</v>
      </c>
      <c r="M115" s="849">
        <v>1027.76</v>
      </c>
      <c r="N115" s="849"/>
      <c r="O115" s="849"/>
      <c r="P115" s="837"/>
      <c r="Q115" s="850"/>
    </row>
    <row r="116" spans="1:17" ht="14.4" customHeight="1" x14ac:dyDescent="0.3">
      <c r="A116" s="831" t="s">
        <v>5821</v>
      </c>
      <c r="B116" s="832" t="s">
        <v>5822</v>
      </c>
      <c r="C116" s="832" t="s">
        <v>4399</v>
      </c>
      <c r="D116" s="832" t="s">
        <v>5841</v>
      </c>
      <c r="E116" s="832" t="s">
        <v>5842</v>
      </c>
      <c r="F116" s="849"/>
      <c r="G116" s="849"/>
      <c r="H116" s="849"/>
      <c r="I116" s="849"/>
      <c r="J116" s="849">
        <v>1</v>
      </c>
      <c r="K116" s="849">
        <v>166546.75</v>
      </c>
      <c r="L116" s="849">
        <v>1</v>
      </c>
      <c r="M116" s="849">
        <v>166546.75</v>
      </c>
      <c r="N116" s="849"/>
      <c r="O116" s="849"/>
      <c r="P116" s="837"/>
      <c r="Q116" s="850"/>
    </row>
    <row r="117" spans="1:17" ht="14.4" customHeight="1" x14ac:dyDescent="0.3">
      <c r="A117" s="831" t="s">
        <v>5821</v>
      </c>
      <c r="B117" s="832" t="s">
        <v>5822</v>
      </c>
      <c r="C117" s="832" t="s">
        <v>4399</v>
      </c>
      <c r="D117" s="832" t="s">
        <v>5843</v>
      </c>
      <c r="E117" s="832" t="s">
        <v>5844</v>
      </c>
      <c r="F117" s="849"/>
      <c r="G117" s="849"/>
      <c r="H117" s="849"/>
      <c r="I117" s="849"/>
      <c r="J117" s="849"/>
      <c r="K117" s="849"/>
      <c r="L117" s="849"/>
      <c r="M117" s="849"/>
      <c r="N117" s="849">
        <v>1</v>
      </c>
      <c r="O117" s="849">
        <v>1002.8</v>
      </c>
      <c r="P117" s="837"/>
      <c r="Q117" s="850">
        <v>1002.8</v>
      </c>
    </row>
    <row r="118" spans="1:17" ht="14.4" customHeight="1" x14ac:dyDescent="0.3">
      <c r="A118" s="831" t="s">
        <v>5821</v>
      </c>
      <c r="B118" s="832" t="s">
        <v>5822</v>
      </c>
      <c r="C118" s="832" t="s">
        <v>4399</v>
      </c>
      <c r="D118" s="832" t="s">
        <v>5845</v>
      </c>
      <c r="E118" s="832" t="s">
        <v>5846</v>
      </c>
      <c r="F118" s="849">
        <v>1</v>
      </c>
      <c r="G118" s="849">
        <v>5259.23</v>
      </c>
      <c r="H118" s="849"/>
      <c r="I118" s="849">
        <v>5259.23</v>
      </c>
      <c r="J118" s="849"/>
      <c r="K118" s="849"/>
      <c r="L118" s="849"/>
      <c r="M118" s="849"/>
      <c r="N118" s="849">
        <v>2</v>
      </c>
      <c r="O118" s="849">
        <v>10518.46</v>
      </c>
      <c r="P118" s="837"/>
      <c r="Q118" s="850">
        <v>5259.23</v>
      </c>
    </row>
    <row r="119" spans="1:17" ht="14.4" customHeight="1" x14ac:dyDescent="0.3">
      <c r="A119" s="831" t="s">
        <v>5821</v>
      </c>
      <c r="B119" s="832" t="s">
        <v>5822</v>
      </c>
      <c r="C119" s="832" t="s">
        <v>4399</v>
      </c>
      <c r="D119" s="832" t="s">
        <v>5847</v>
      </c>
      <c r="E119" s="832" t="s">
        <v>5848</v>
      </c>
      <c r="F119" s="849"/>
      <c r="G119" s="849"/>
      <c r="H119" s="849"/>
      <c r="I119" s="849"/>
      <c r="J119" s="849">
        <v>2</v>
      </c>
      <c r="K119" s="849">
        <v>1662.32</v>
      </c>
      <c r="L119" s="849">
        <v>1</v>
      </c>
      <c r="M119" s="849">
        <v>831.16</v>
      </c>
      <c r="N119" s="849"/>
      <c r="O119" s="849"/>
      <c r="P119" s="837"/>
      <c r="Q119" s="850"/>
    </row>
    <row r="120" spans="1:17" ht="14.4" customHeight="1" x14ac:dyDescent="0.3">
      <c r="A120" s="831" t="s">
        <v>5821</v>
      </c>
      <c r="B120" s="832" t="s">
        <v>5822</v>
      </c>
      <c r="C120" s="832" t="s">
        <v>4399</v>
      </c>
      <c r="D120" s="832" t="s">
        <v>5849</v>
      </c>
      <c r="E120" s="832" t="s">
        <v>5848</v>
      </c>
      <c r="F120" s="849">
        <v>1</v>
      </c>
      <c r="G120" s="849">
        <v>888.06</v>
      </c>
      <c r="H120" s="849"/>
      <c r="I120" s="849">
        <v>888.06</v>
      </c>
      <c r="J120" s="849"/>
      <c r="K120" s="849"/>
      <c r="L120" s="849"/>
      <c r="M120" s="849"/>
      <c r="N120" s="849">
        <v>1</v>
      </c>
      <c r="O120" s="849">
        <v>888.06</v>
      </c>
      <c r="P120" s="837"/>
      <c r="Q120" s="850">
        <v>888.06</v>
      </c>
    </row>
    <row r="121" spans="1:17" ht="14.4" customHeight="1" x14ac:dyDescent="0.3">
      <c r="A121" s="831" t="s">
        <v>5821</v>
      </c>
      <c r="B121" s="832" t="s">
        <v>5822</v>
      </c>
      <c r="C121" s="832" t="s">
        <v>4399</v>
      </c>
      <c r="D121" s="832" t="s">
        <v>5850</v>
      </c>
      <c r="E121" s="832" t="s">
        <v>5851</v>
      </c>
      <c r="F121" s="849"/>
      <c r="G121" s="849"/>
      <c r="H121" s="849"/>
      <c r="I121" s="849"/>
      <c r="J121" s="849"/>
      <c r="K121" s="849"/>
      <c r="L121" s="849"/>
      <c r="M121" s="849"/>
      <c r="N121" s="849">
        <v>7</v>
      </c>
      <c r="O121" s="849">
        <v>27291.599999999999</v>
      </c>
      <c r="P121" s="837"/>
      <c r="Q121" s="850">
        <v>3898.7999999999997</v>
      </c>
    </row>
    <row r="122" spans="1:17" ht="14.4" customHeight="1" x14ac:dyDescent="0.3">
      <c r="A122" s="831" t="s">
        <v>5821</v>
      </c>
      <c r="B122" s="832" t="s">
        <v>5822</v>
      </c>
      <c r="C122" s="832" t="s">
        <v>4399</v>
      </c>
      <c r="D122" s="832" t="s">
        <v>5852</v>
      </c>
      <c r="E122" s="832" t="s">
        <v>5853</v>
      </c>
      <c r="F122" s="849"/>
      <c r="G122" s="849"/>
      <c r="H122" s="849"/>
      <c r="I122" s="849"/>
      <c r="J122" s="849">
        <v>1</v>
      </c>
      <c r="K122" s="849">
        <v>1312.14</v>
      </c>
      <c r="L122" s="849">
        <v>1</v>
      </c>
      <c r="M122" s="849">
        <v>1312.14</v>
      </c>
      <c r="N122" s="849"/>
      <c r="O122" s="849"/>
      <c r="P122" s="837"/>
      <c r="Q122" s="850"/>
    </row>
    <row r="123" spans="1:17" ht="14.4" customHeight="1" x14ac:dyDescent="0.3">
      <c r="A123" s="831" t="s">
        <v>5821</v>
      </c>
      <c r="B123" s="832" t="s">
        <v>5822</v>
      </c>
      <c r="C123" s="832" t="s">
        <v>4399</v>
      </c>
      <c r="D123" s="832" t="s">
        <v>5854</v>
      </c>
      <c r="E123" s="832" t="s">
        <v>5855</v>
      </c>
      <c r="F123" s="849">
        <v>1</v>
      </c>
      <c r="G123" s="849">
        <v>3644.58</v>
      </c>
      <c r="H123" s="849"/>
      <c r="I123" s="849">
        <v>3644.58</v>
      </c>
      <c r="J123" s="849"/>
      <c r="K123" s="849"/>
      <c r="L123" s="849"/>
      <c r="M123" s="849"/>
      <c r="N123" s="849">
        <v>6</v>
      </c>
      <c r="O123" s="849">
        <v>21867.480000000003</v>
      </c>
      <c r="P123" s="837"/>
      <c r="Q123" s="850">
        <v>3644.5800000000004</v>
      </c>
    </row>
    <row r="124" spans="1:17" ht="14.4" customHeight="1" x14ac:dyDescent="0.3">
      <c r="A124" s="831" t="s">
        <v>5821</v>
      </c>
      <c r="B124" s="832" t="s">
        <v>5822</v>
      </c>
      <c r="C124" s="832" t="s">
        <v>4399</v>
      </c>
      <c r="D124" s="832" t="s">
        <v>5856</v>
      </c>
      <c r="E124" s="832" t="s">
        <v>5857</v>
      </c>
      <c r="F124" s="849">
        <v>1</v>
      </c>
      <c r="G124" s="849">
        <v>359.1</v>
      </c>
      <c r="H124" s="849"/>
      <c r="I124" s="849">
        <v>359.1</v>
      </c>
      <c r="J124" s="849"/>
      <c r="K124" s="849"/>
      <c r="L124" s="849"/>
      <c r="M124" s="849"/>
      <c r="N124" s="849">
        <v>1</v>
      </c>
      <c r="O124" s="849">
        <v>359.1</v>
      </c>
      <c r="P124" s="837"/>
      <c r="Q124" s="850">
        <v>359.1</v>
      </c>
    </row>
    <row r="125" spans="1:17" ht="14.4" customHeight="1" x14ac:dyDescent="0.3">
      <c r="A125" s="831" t="s">
        <v>5821</v>
      </c>
      <c r="B125" s="832" t="s">
        <v>5822</v>
      </c>
      <c r="C125" s="832" t="s">
        <v>4399</v>
      </c>
      <c r="D125" s="832" t="s">
        <v>5858</v>
      </c>
      <c r="E125" s="832" t="s">
        <v>5859</v>
      </c>
      <c r="F125" s="849">
        <v>1</v>
      </c>
      <c r="G125" s="849">
        <v>16831.689999999999</v>
      </c>
      <c r="H125" s="849"/>
      <c r="I125" s="849">
        <v>16831.689999999999</v>
      </c>
      <c r="J125" s="849"/>
      <c r="K125" s="849"/>
      <c r="L125" s="849"/>
      <c r="M125" s="849"/>
      <c r="N125" s="849">
        <v>2</v>
      </c>
      <c r="O125" s="849">
        <v>33663.379999999997</v>
      </c>
      <c r="P125" s="837"/>
      <c r="Q125" s="850">
        <v>16831.689999999999</v>
      </c>
    </row>
    <row r="126" spans="1:17" ht="14.4" customHeight="1" x14ac:dyDescent="0.3">
      <c r="A126" s="831" t="s">
        <v>5821</v>
      </c>
      <c r="B126" s="832" t="s">
        <v>5822</v>
      </c>
      <c r="C126" s="832" t="s">
        <v>4399</v>
      </c>
      <c r="D126" s="832" t="s">
        <v>5860</v>
      </c>
      <c r="E126" s="832" t="s">
        <v>5861</v>
      </c>
      <c r="F126" s="849">
        <v>1</v>
      </c>
      <c r="G126" s="849">
        <v>6587.13</v>
      </c>
      <c r="H126" s="849">
        <v>1</v>
      </c>
      <c r="I126" s="849">
        <v>6587.13</v>
      </c>
      <c r="J126" s="849">
        <v>1</v>
      </c>
      <c r="K126" s="849">
        <v>6587.13</v>
      </c>
      <c r="L126" s="849">
        <v>1</v>
      </c>
      <c r="M126" s="849">
        <v>6587.13</v>
      </c>
      <c r="N126" s="849">
        <v>2</v>
      </c>
      <c r="O126" s="849">
        <v>13174.26</v>
      </c>
      <c r="P126" s="837">
        <v>2</v>
      </c>
      <c r="Q126" s="850">
        <v>6587.13</v>
      </c>
    </row>
    <row r="127" spans="1:17" ht="14.4" customHeight="1" x14ac:dyDescent="0.3">
      <c r="A127" s="831" t="s">
        <v>5821</v>
      </c>
      <c r="B127" s="832" t="s">
        <v>5822</v>
      </c>
      <c r="C127" s="832" t="s">
        <v>4399</v>
      </c>
      <c r="D127" s="832" t="s">
        <v>5862</v>
      </c>
      <c r="E127" s="832" t="s">
        <v>5863</v>
      </c>
      <c r="F127" s="849"/>
      <c r="G127" s="849"/>
      <c r="H127" s="849"/>
      <c r="I127" s="849"/>
      <c r="J127" s="849"/>
      <c r="K127" s="849"/>
      <c r="L127" s="849"/>
      <c r="M127" s="849"/>
      <c r="N127" s="849">
        <v>1</v>
      </c>
      <c r="O127" s="849">
        <v>1841.62</v>
      </c>
      <c r="P127" s="837"/>
      <c r="Q127" s="850">
        <v>1841.62</v>
      </c>
    </row>
    <row r="128" spans="1:17" ht="14.4" customHeight="1" x14ac:dyDescent="0.3">
      <c r="A128" s="831" t="s">
        <v>5821</v>
      </c>
      <c r="B128" s="832" t="s">
        <v>5822</v>
      </c>
      <c r="C128" s="832" t="s">
        <v>4399</v>
      </c>
      <c r="D128" s="832" t="s">
        <v>5864</v>
      </c>
      <c r="E128" s="832" t="s">
        <v>5865</v>
      </c>
      <c r="F128" s="849"/>
      <c r="G128" s="849"/>
      <c r="H128" s="849"/>
      <c r="I128" s="849"/>
      <c r="J128" s="849"/>
      <c r="K128" s="849"/>
      <c r="L128" s="849"/>
      <c r="M128" s="849"/>
      <c r="N128" s="849">
        <v>1</v>
      </c>
      <c r="O128" s="849">
        <v>380.86</v>
      </c>
      <c r="P128" s="837"/>
      <c r="Q128" s="850">
        <v>380.86</v>
      </c>
    </row>
    <row r="129" spans="1:17" ht="14.4" customHeight="1" x14ac:dyDescent="0.3">
      <c r="A129" s="831" t="s">
        <v>5821</v>
      </c>
      <c r="B129" s="832" t="s">
        <v>5822</v>
      </c>
      <c r="C129" s="832" t="s">
        <v>4399</v>
      </c>
      <c r="D129" s="832" t="s">
        <v>5866</v>
      </c>
      <c r="E129" s="832" t="s">
        <v>5867</v>
      </c>
      <c r="F129" s="849">
        <v>1</v>
      </c>
      <c r="G129" s="849">
        <v>3178.63</v>
      </c>
      <c r="H129" s="849"/>
      <c r="I129" s="849">
        <v>3178.63</v>
      </c>
      <c r="J129" s="849"/>
      <c r="K129" s="849"/>
      <c r="L129" s="849"/>
      <c r="M129" s="849"/>
      <c r="N129" s="849">
        <v>2</v>
      </c>
      <c r="O129" s="849">
        <v>6357.26</v>
      </c>
      <c r="P129" s="837"/>
      <c r="Q129" s="850">
        <v>3178.63</v>
      </c>
    </row>
    <row r="130" spans="1:17" ht="14.4" customHeight="1" x14ac:dyDescent="0.3">
      <c r="A130" s="831" t="s">
        <v>5821</v>
      </c>
      <c r="B130" s="832" t="s">
        <v>5822</v>
      </c>
      <c r="C130" s="832" t="s">
        <v>4399</v>
      </c>
      <c r="D130" s="832" t="s">
        <v>5868</v>
      </c>
      <c r="E130" s="832" t="s">
        <v>5869</v>
      </c>
      <c r="F130" s="849"/>
      <c r="G130" s="849"/>
      <c r="H130" s="849"/>
      <c r="I130" s="849"/>
      <c r="J130" s="849"/>
      <c r="K130" s="849"/>
      <c r="L130" s="849"/>
      <c r="M130" s="849"/>
      <c r="N130" s="849">
        <v>1</v>
      </c>
      <c r="O130" s="849">
        <v>1932.09</v>
      </c>
      <c r="P130" s="837"/>
      <c r="Q130" s="850">
        <v>1932.09</v>
      </c>
    </row>
    <row r="131" spans="1:17" ht="14.4" customHeight="1" x14ac:dyDescent="0.3">
      <c r="A131" s="831" t="s">
        <v>5821</v>
      </c>
      <c r="B131" s="832" t="s">
        <v>5822</v>
      </c>
      <c r="C131" s="832" t="s">
        <v>4118</v>
      </c>
      <c r="D131" s="832" t="s">
        <v>5870</v>
      </c>
      <c r="E131" s="832" t="s">
        <v>5871</v>
      </c>
      <c r="F131" s="849">
        <v>7</v>
      </c>
      <c r="G131" s="849">
        <v>1491</v>
      </c>
      <c r="H131" s="849">
        <v>0.63636363636363635</v>
      </c>
      <c r="I131" s="849">
        <v>213</v>
      </c>
      <c r="J131" s="849">
        <v>11</v>
      </c>
      <c r="K131" s="849">
        <v>2343</v>
      </c>
      <c r="L131" s="849">
        <v>1</v>
      </c>
      <c r="M131" s="849">
        <v>213</v>
      </c>
      <c r="N131" s="849">
        <v>2</v>
      </c>
      <c r="O131" s="849">
        <v>428</v>
      </c>
      <c r="P131" s="837">
        <v>0.18267178830559111</v>
      </c>
      <c r="Q131" s="850">
        <v>214</v>
      </c>
    </row>
    <row r="132" spans="1:17" ht="14.4" customHeight="1" x14ac:dyDescent="0.3">
      <c r="A132" s="831" t="s">
        <v>5821</v>
      </c>
      <c r="B132" s="832" t="s">
        <v>5822</v>
      </c>
      <c r="C132" s="832" t="s">
        <v>4118</v>
      </c>
      <c r="D132" s="832" t="s">
        <v>5872</v>
      </c>
      <c r="E132" s="832" t="s">
        <v>5873</v>
      </c>
      <c r="F132" s="849">
        <v>35</v>
      </c>
      <c r="G132" s="849">
        <v>5425</v>
      </c>
      <c r="H132" s="849">
        <v>1</v>
      </c>
      <c r="I132" s="849">
        <v>155</v>
      </c>
      <c r="J132" s="849">
        <v>35</v>
      </c>
      <c r="K132" s="849">
        <v>5425</v>
      </c>
      <c r="L132" s="849">
        <v>1</v>
      </c>
      <c r="M132" s="849">
        <v>155</v>
      </c>
      <c r="N132" s="849">
        <v>10</v>
      </c>
      <c r="O132" s="849">
        <v>1550</v>
      </c>
      <c r="P132" s="837">
        <v>0.2857142857142857</v>
      </c>
      <c r="Q132" s="850">
        <v>155</v>
      </c>
    </row>
    <row r="133" spans="1:17" ht="14.4" customHeight="1" x14ac:dyDescent="0.3">
      <c r="A133" s="831" t="s">
        <v>5821</v>
      </c>
      <c r="B133" s="832" t="s">
        <v>5822</v>
      </c>
      <c r="C133" s="832" t="s">
        <v>4118</v>
      </c>
      <c r="D133" s="832" t="s">
        <v>5874</v>
      </c>
      <c r="E133" s="832" t="s">
        <v>5875</v>
      </c>
      <c r="F133" s="849">
        <v>39</v>
      </c>
      <c r="G133" s="849">
        <v>7293</v>
      </c>
      <c r="H133" s="849">
        <v>1.8571428571428572</v>
      </c>
      <c r="I133" s="849">
        <v>187</v>
      </c>
      <c r="J133" s="849">
        <v>21</v>
      </c>
      <c r="K133" s="849">
        <v>3927</v>
      </c>
      <c r="L133" s="849">
        <v>1</v>
      </c>
      <c r="M133" s="849">
        <v>187</v>
      </c>
      <c r="N133" s="849">
        <v>17</v>
      </c>
      <c r="O133" s="849">
        <v>3179</v>
      </c>
      <c r="P133" s="837">
        <v>0.80952380952380953</v>
      </c>
      <c r="Q133" s="850">
        <v>187</v>
      </c>
    </row>
    <row r="134" spans="1:17" ht="14.4" customHeight="1" x14ac:dyDescent="0.3">
      <c r="A134" s="831" t="s">
        <v>5821</v>
      </c>
      <c r="B134" s="832" t="s">
        <v>5822</v>
      </c>
      <c r="C134" s="832" t="s">
        <v>4118</v>
      </c>
      <c r="D134" s="832" t="s">
        <v>5876</v>
      </c>
      <c r="E134" s="832" t="s">
        <v>5877</v>
      </c>
      <c r="F134" s="849">
        <v>346</v>
      </c>
      <c r="G134" s="849">
        <v>44288</v>
      </c>
      <c r="H134" s="849">
        <v>1.4297520661157024</v>
      </c>
      <c r="I134" s="849">
        <v>128</v>
      </c>
      <c r="J134" s="849">
        <v>242</v>
      </c>
      <c r="K134" s="849">
        <v>30976</v>
      </c>
      <c r="L134" s="849">
        <v>1</v>
      </c>
      <c r="M134" s="849">
        <v>128</v>
      </c>
      <c r="N134" s="849">
        <v>237</v>
      </c>
      <c r="O134" s="849">
        <v>30336</v>
      </c>
      <c r="P134" s="837">
        <v>0.97933884297520657</v>
      </c>
      <c r="Q134" s="850">
        <v>128</v>
      </c>
    </row>
    <row r="135" spans="1:17" ht="14.4" customHeight="1" x14ac:dyDescent="0.3">
      <c r="A135" s="831" t="s">
        <v>5821</v>
      </c>
      <c r="B135" s="832" t="s">
        <v>5822</v>
      </c>
      <c r="C135" s="832" t="s">
        <v>4118</v>
      </c>
      <c r="D135" s="832" t="s">
        <v>5878</v>
      </c>
      <c r="E135" s="832" t="s">
        <v>5879</v>
      </c>
      <c r="F135" s="849">
        <v>813</v>
      </c>
      <c r="G135" s="849">
        <v>181299</v>
      </c>
      <c r="H135" s="849">
        <v>1.059973924380704</v>
      </c>
      <c r="I135" s="849">
        <v>223</v>
      </c>
      <c r="J135" s="849">
        <v>767</v>
      </c>
      <c r="K135" s="849">
        <v>171041</v>
      </c>
      <c r="L135" s="849">
        <v>1</v>
      </c>
      <c r="M135" s="849">
        <v>223</v>
      </c>
      <c r="N135" s="849">
        <v>662</v>
      </c>
      <c r="O135" s="849">
        <v>148288</v>
      </c>
      <c r="P135" s="837">
        <v>0.86697341573073128</v>
      </c>
      <c r="Q135" s="850">
        <v>224</v>
      </c>
    </row>
    <row r="136" spans="1:17" ht="14.4" customHeight="1" x14ac:dyDescent="0.3">
      <c r="A136" s="831" t="s">
        <v>5821</v>
      </c>
      <c r="B136" s="832" t="s">
        <v>5822</v>
      </c>
      <c r="C136" s="832" t="s">
        <v>4118</v>
      </c>
      <c r="D136" s="832" t="s">
        <v>5880</v>
      </c>
      <c r="E136" s="832" t="s">
        <v>5881</v>
      </c>
      <c r="F136" s="849">
        <v>15</v>
      </c>
      <c r="G136" s="849">
        <v>3345</v>
      </c>
      <c r="H136" s="849">
        <v>0.57692307692307687</v>
      </c>
      <c r="I136" s="849">
        <v>223</v>
      </c>
      <c r="J136" s="849">
        <v>26</v>
      </c>
      <c r="K136" s="849">
        <v>5798</v>
      </c>
      <c r="L136" s="849">
        <v>1</v>
      </c>
      <c r="M136" s="849">
        <v>223</v>
      </c>
      <c r="N136" s="849">
        <v>3</v>
      </c>
      <c r="O136" s="849">
        <v>672</v>
      </c>
      <c r="P136" s="837">
        <v>0.11590203518454639</v>
      </c>
      <c r="Q136" s="850">
        <v>224</v>
      </c>
    </row>
    <row r="137" spans="1:17" ht="14.4" customHeight="1" x14ac:dyDescent="0.3">
      <c r="A137" s="831" t="s">
        <v>5821</v>
      </c>
      <c r="B137" s="832" t="s">
        <v>5822</v>
      </c>
      <c r="C137" s="832" t="s">
        <v>4118</v>
      </c>
      <c r="D137" s="832" t="s">
        <v>5882</v>
      </c>
      <c r="E137" s="832" t="s">
        <v>5883</v>
      </c>
      <c r="F137" s="849">
        <v>2</v>
      </c>
      <c r="G137" s="849">
        <v>706</v>
      </c>
      <c r="H137" s="849">
        <v>2</v>
      </c>
      <c r="I137" s="849">
        <v>353</v>
      </c>
      <c r="J137" s="849">
        <v>1</v>
      </c>
      <c r="K137" s="849">
        <v>353</v>
      </c>
      <c r="L137" s="849">
        <v>1</v>
      </c>
      <c r="M137" s="849">
        <v>353</v>
      </c>
      <c r="N137" s="849"/>
      <c r="O137" s="849"/>
      <c r="P137" s="837"/>
      <c r="Q137" s="850"/>
    </row>
    <row r="138" spans="1:17" ht="14.4" customHeight="1" x14ac:dyDescent="0.3">
      <c r="A138" s="831" t="s">
        <v>5821</v>
      </c>
      <c r="B138" s="832" t="s">
        <v>5822</v>
      </c>
      <c r="C138" s="832" t="s">
        <v>4118</v>
      </c>
      <c r="D138" s="832" t="s">
        <v>5884</v>
      </c>
      <c r="E138" s="832" t="s">
        <v>5885</v>
      </c>
      <c r="F138" s="849">
        <v>1</v>
      </c>
      <c r="G138" s="849">
        <v>225</v>
      </c>
      <c r="H138" s="849"/>
      <c r="I138" s="849">
        <v>225</v>
      </c>
      <c r="J138" s="849"/>
      <c r="K138" s="849"/>
      <c r="L138" s="849"/>
      <c r="M138" s="849"/>
      <c r="N138" s="849">
        <v>3</v>
      </c>
      <c r="O138" s="849">
        <v>678</v>
      </c>
      <c r="P138" s="837"/>
      <c r="Q138" s="850">
        <v>226</v>
      </c>
    </row>
    <row r="139" spans="1:17" ht="14.4" customHeight="1" x14ac:dyDescent="0.3">
      <c r="A139" s="831" t="s">
        <v>5821</v>
      </c>
      <c r="B139" s="832" t="s">
        <v>5822</v>
      </c>
      <c r="C139" s="832" t="s">
        <v>4118</v>
      </c>
      <c r="D139" s="832" t="s">
        <v>5886</v>
      </c>
      <c r="E139" s="832" t="s">
        <v>5887</v>
      </c>
      <c r="F139" s="849"/>
      <c r="G139" s="849"/>
      <c r="H139" s="849"/>
      <c r="I139" s="849"/>
      <c r="J139" s="849">
        <v>1</v>
      </c>
      <c r="K139" s="849">
        <v>350</v>
      </c>
      <c r="L139" s="849">
        <v>1</v>
      </c>
      <c r="M139" s="849">
        <v>350</v>
      </c>
      <c r="N139" s="849"/>
      <c r="O139" s="849"/>
      <c r="P139" s="837"/>
      <c r="Q139" s="850"/>
    </row>
    <row r="140" spans="1:17" ht="14.4" customHeight="1" x14ac:dyDescent="0.3">
      <c r="A140" s="831" t="s">
        <v>5821</v>
      </c>
      <c r="B140" s="832" t="s">
        <v>5822</v>
      </c>
      <c r="C140" s="832" t="s">
        <v>4118</v>
      </c>
      <c r="D140" s="832" t="s">
        <v>5888</v>
      </c>
      <c r="E140" s="832" t="s">
        <v>5889</v>
      </c>
      <c r="F140" s="849">
        <v>1</v>
      </c>
      <c r="G140" s="849">
        <v>4164</v>
      </c>
      <c r="H140" s="849">
        <v>1</v>
      </c>
      <c r="I140" s="849">
        <v>4164</v>
      </c>
      <c r="J140" s="849">
        <v>1</v>
      </c>
      <c r="K140" s="849">
        <v>4164</v>
      </c>
      <c r="L140" s="849">
        <v>1</v>
      </c>
      <c r="M140" s="849">
        <v>4164</v>
      </c>
      <c r="N140" s="849">
        <v>2</v>
      </c>
      <c r="O140" s="849">
        <v>8332</v>
      </c>
      <c r="P140" s="837">
        <v>2.0009606147934678</v>
      </c>
      <c r="Q140" s="850">
        <v>4166</v>
      </c>
    </row>
    <row r="141" spans="1:17" ht="14.4" customHeight="1" x14ac:dyDescent="0.3">
      <c r="A141" s="831" t="s">
        <v>5821</v>
      </c>
      <c r="B141" s="832" t="s">
        <v>5822</v>
      </c>
      <c r="C141" s="832" t="s">
        <v>4118</v>
      </c>
      <c r="D141" s="832" t="s">
        <v>5890</v>
      </c>
      <c r="E141" s="832" t="s">
        <v>5891</v>
      </c>
      <c r="F141" s="849"/>
      <c r="G141" s="849"/>
      <c r="H141" s="849"/>
      <c r="I141" s="849"/>
      <c r="J141" s="849">
        <v>1</v>
      </c>
      <c r="K141" s="849">
        <v>15262</v>
      </c>
      <c r="L141" s="849">
        <v>1</v>
      </c>
      <c r="M141" s="849">
        <v>15262</v>
      </c>
      <c r="N141" s="849"/>
      <c r="O141" s="849"/>
      <c r="P141" s="837"/>
      <c r="Q141" s="850"/>
    </row>
    <row r="142" spans="1:17" ht="14.4" customHeight="1" x14ac:dyDescent="0.3">
      <c r="A142" s="831" t="s">
        <v>5821</v>
      </c>
      <c r="B142" s="832" t="s">
        <v>5822</v>
      </c>
      <c r="C142" s="832" t="s">
        <v>4118</v>
      </c>
      <c r="D142" s="832" t="s">
        <v>5892</v>
      </c>
      <c r="E142" s="832" t="s">
        <v>5893</v>
      </c>
      <c r="F142" s="849">
        <v>2</v>
      </c>
      <c r="G142" s="849">
        <v>7720</v>
      </c>
      <c r="H142" s="849">
        <v>1</v>
      </c>
      <c r="I142" s="849">
        <v>3860</v>
      </c>
      <c r="J142" s="849">
        <v>2</v>
      </c>
      <c r="K142" s="849">
        <v>7720</v>
      </c>
      <c r="L142" s="849">
        <v>1</v>
      </c>
      <c r="M142" s="849">
        <v>3860</v>
      </c>
      <c r="N142" s="849">
        <v>4</v>
      </c>
      <c r="O142" s="849">
        <v>15448</v>
      </c>
      <c r="P142" s="837">
        <v>2.0010362694300516</v>
      </c>
      <c r="Q142" s="850">
        <v>3862</v>
      </c>
    </row>
    <row r="143" spans="1:17" ht="14.4" customHeight="1" x14ac:dyDescent="0.3">
      <c r="A143" s="831" t="s">
        <v>5821</v>
      </c>
      <c r="B143" s="832" t="s">
        <v>5822</v>
      </c>
      <c r="C143" s="832" t="s">
        <v>4118</v>
      </c>
      <c r="D143" s="832" t="s">
        <v>5894</v>
      </c>
      <c r="E143" s="832" t="s">
        <v>5895</v>
      </c>
      <c r="F143" s="849"/>
      <c r="G143" s="849"/>
      <c r="H143" s="849"/>
      <c r="I143" s="849"/>
      <c r="J143" s="849">
        <v>1</v>
      </c>
      <c r="K143" s="849">
        <v>5210</v>
      </c>
      <c r="L143" s="849">
        <v>1</v>
      </c>
      <c r="M143" s="849">
        <v>5210</v>
      </c>
      <c r="N143" s="849">
        <v>2</v>
      </c>
      <c r="O143" s="849">
        <v>10424</v>
      </c>
      <c r="P143" s="837">
        <v>2.000767754318618</v>
      </c>
      <c r="Q143" s="850">
        <v>5212</v>
      </c>
    </row>
    <row r="144" spans="1:17" ht="14.4" customHeight="1" x14ac:dyDescent="0.3">
      <c r="A144" s="831" t="s">
        <v>5821</v>
      </c>
      <c r="B144" s="832" t="s">
        <v>5822</v>
      </c>
      <c r="C144" s="832" t="s">
        <v>4118</v>
      </c>
      <c r="D144" s="832" t="s">
        <v>5896</v>
      </c>
      <c r="E144" s="832" t="s">
        <v>5897</v>
      </c>
      <c r="F144" s="849">
        <v>6</v>
      </c>
      <c r="G144" s="849">
        <v>7758</v>
      </c>
      <c r="H144" s="849">
        <v>1.4988408037094281</v>
      </c>
      <c r="I144" s="849">
        <v>1293</v>
      </c>
      <c r="J144" s="849">
        <v>4</v>
      </c>
      <c r="K144" s="849">
        <v>5176</v>
      </c>
      <c r="L144" s="849">
        <v>1</v>
      </c>
      <c r="M144" s="849">
        <v>1294</v>
      </c>
      <c r="N144" s="849">
        <v>9</v>
      </c>
      <c r="O144" s="849">
        <v>11646</v>
      </c>
      <c r="P144" s="837">
        <v>2.25</v>
      </c>
      <c r="Q144" s="850">
        <v>1294</v>
      </c>
    </row>
    <row r="145" spans="1:17" ht="14.4" customHeight="1" x14ac:dyDescent="0.3">
      <c r="A145" s="831" t="s">
        <v>5821</v>
      </c>
      <c r="B145" s="832" t="s">
        <v>5822</v>
      </c>
      <c r="C145" s="832" t="s">
        <v>4118</v>
      </c>
      <c r="D145" s="832" t="s">
        <v>5898</v>
      </c>
      <c r="E145" s="832" t="s">
        <v>5899</v>
      </c>
      <c r="F145" s="849"/>
      <c r="G145" s="849"/>
      <c r="H145" s="849"/>
      <c r="I145" s="849"/>
      <c r="J145" s="849"/>
      <c r="K145" s="849"/>
      <c r="L145" s="849"/>
      <c r="M145" s="849"/>
      <c r="N145" s="849">
        <v>2</v>
      </c>
      <c r="O145" s="849">
        <v>2356</v>
      </c>
      <c r="P145" s="837"/>
      <c r="Q145" s="850">
        <v>1178</v>
      </c>
    </row>
    <row r="146" spans="1:17" ht="14.4" customHeight="1" x14ac:dyDescent="0.3">
      <c r="A146" s="831" t="s">
        <v>5821</v>
      </c>
      <c r="B146" s="832" t="s">
        <v>5822</v>
      </c>
      <c r="C146" s="832" t="s">
        <v>4118</v>
      </c>
      <c r="D146" s="832" t="s">
        <v>5900</v>
      </c>
      <c r="E146" s="832" t="s">
        <v>5901</v>
      </c>
      <c r="F146" s="849">
        <v>9</v>
      </c>
      <c r="G146" s="849">
        <v>46413</v>
      </c>
      <c r="H146" s="849">
        <v>0.36</v>
      </c>
      <c r="I146" s="849">
        <v>5157</v>
      </c>
      <c r="J146" s="849">
        <v>25</v>
      </c>
      <c r="K146" s="849">
        <v>128925</v>
      </c>
      <c r="L146" s="849">
        <v>1</v>
      </c>
      <c r="M146" s="849">
        <v>5157</v>
      </c>
      <c r="N146" s="849">
        <v>15</v>
      </c>
      <c r="O146" s="849">
        <v>77370</v>
      </c>
      <c r="P146" s="837">
        <v>0.60011634671320535</v>
      </c>
      <c r="Q146" s="850">
        <v>5158</v>
      </c>
    </row>
    <row r="147" spans="1:17" ht="14.4" customHeight="1" x14ac:dyDescent="0.3">
      <c r="A147" s="831" t="s">
        <v>5821</v>
      </c>
      <c r="B147" s="832" t="s">
        <v>5822</v>
      </c>
      <c r="C147" s="832" t="s">
        <v>4118</v>
      </c>
      <c r="D147" s="832" t="s">
        <v>5902</v>
      </c>
      <c r="E147" s="832" t="s">
        <v>5903</v>
      </c>
      <c r="F147" s="849"/>
      <c r="G147" s="849"/>
      <c r="H147" s="849"/>
      <c r="I147" s="849"/>
      <c r="J147" s="849">
        <v>1</v>
      </c>
      <c r="K147" s="849">
        <v>5620</v>
      </c>
      <c r="L147" s="849">
        <v>1</v>
      </c>
      <c r="M147" s="849">
        <v>5620</v>
      </c>
      <c r="N147" s="849"/>
      <c r="O147" s="849"/>
      <c r="P147" s="837"/>
      <c r="Q147" s="850"/>
    </row>
    <row r="148" spans="1:17" ht="14.4" customHeight="1" x14ac:dyDescent="0.3">
      <c r="A148" s="831" t="s">
        <v>5821</v>
      </c>
      <c r="B148" s="832" t="s">
        <v>5822</v>
      </c>
      <c r="C148" s="832" t="s">
        <v>4118</v>
      </c>
      <c r="D148" s="832" t="s">
        <v>5904</v>
      </c>
      <c r="E148" s="832" t="s">
        <v>5905</v>
      </c>
      <c r="F148" s="849"/>
      <c r="G148" s="849"/>
      <c r="H148" s="849"/>
      <c r="I148" s="849"/>
      <c r="J148" s="849"/>
      <c r="K148" s="849"/>
      <c r="L148" s="849"/>
      <c r="M148" s="849"/>
      <c r="N148" s="849">
        <v>2</v>
      </c>
      <c r="O148" s="849">
        <v>1604</v>
      </c>
      <c r="P148" s="837"/>
      <c r="Q148" s="850">
        <v>802</v>
      </c>
    </row>
    <row r="149" spans="1:17" ht="14.4" customHeight="1" x14ac:dyDescent="0.3">
      <c r="A149" s="831" t="s">
        <v>5821</v>
      </c>
      <c r="B149" s="832" t="s">
        <v>5822</v>
      </c>
      <c r="C149" s="832" t="s">
        <v>4118</v>
      </c>
      <c r="D149" s="832" t="s">
        <v>5906</v>
      </c>
      <c r="E149" s="832" t="s">
        <v>5907</v>
      </c>
      <c r="F149" s="849">
        <v>331</v>
      </c>
      <c r="G149" s="849">
        <v>58587</v>
      </c>
      <c r="H149" s="849">
        <v>1.0816993464052287</v>
      </c>
      <c r="I149" s="849">
        <v>177</v>
      </c>
      <c r="J149" s="849">
        <v>306</v>
      </c>
      <c r="K149" s="849">
        <v>54162</v>
      </c>
      <c r="L149" s="849">
        <v>1</v>
      </c>
      <c r="M149" s="849">
        <v>177</v>
      </c>
      <c r="N149" s="849">
        <v>271</v>
      </c>
      <c r="O149" s="849">
        <v>48238</v>
      </c>
      <c r="P149" s="837">
        <v>0.89062442302721467</v>
      </c>
      <c r="Q149" s="850">
        <v>178</v>
      </c>
    </row>
    <row r="150" spans="1:17" ht="14.4" customHeight="1" x14ac:dyDescent="0.3">
      <c r="A150" s="831" t="s">
        <v>5821</v>
      </c>
      <c r="B150" s="832" t="s">
        <v>5822</v>
      </c>
      <c r="C150" s="832" t="s">
        <v>4118</v>
      </c>
      <c r="D150" s="832" t="s">
        <v>5908</v>
      </c>
      <c r="E150" s="832" t="s">
        <v>5909</v>
      </c>
      <c r="F150" s="849">
        <v>163</v>
      </c>
      <c r="G150" s="849">
        <v>333824</v>
      </c>
      <c r="H150" s="849">
        <v>1.0648395359445226</v>
      </c>
      <c r="I150" s="849">
        <v>2048</v>
      </c>
      <c r="J150" s="849">
        <v>153</v>
      </c>
      <c r="K150" s="849">
        <v>313497</v>
      </c>
      <c r="L150" s="849">
        <v>1</v>
      </c>
      <c r="M150" s="849">
        <v>2049</v>
      </c>
      <c r="N150" s="849">
        <v>132</v>
      </c>
      <c r="O150" s="849">
        <v>270600</v>
      </c>
      <c r="P150" s="837">
        <v>0.86316615470004499</v>
      </c>
      <c r="Q150" s="850">
        <v>2050</v>
      </c>
    </row>
    <row r="151" spans="1:17" ht="14.4" customHeight="1" x14ac:dyDescent="0.3">
      <c r="A151" s="831" t="s">
        <v>5821</v>
      </c>
      <c r="B151" s="832" t="s">
        <v>5822</v>
      </c>
      <c r="C151" s="832" t="s">
        <v>4118</v>
      </c>
      <c r="D151" s="832" t="s">
        <v>5910</v>
      </c>
      <c r="E151" s="832" t="s">
        <v>5911</v>
      </c>
      <c r="F151" s="849">
        <v>1</v>
      </c>
      <c r="G151" s="849">
        <v>2736</v>
      </c>
      <c r="H151" s="849"/>
      <c r="I151" s="849">
        <v>2736</v>
      </c>
      <c r="J151" s="849"/>
      <c r="K151" s="849"/>
      <c r="L151" s="849"/>
      <c r="M151" s="849"/>
      <c r="N151" s="849">
        <v>1</v>
      </c>
      <c r="O151" s="849">
        <v>2737</v>
      </c>
      <c r="P151" s="837"/>
      <c r="Q151" s="850">
        <v>2737</v>
      </c>
    </row>
    <row r="152" spans="1:17" ht="14.4" customHeight="1" x14ac:dyDescent="0.3">
      <c r="A152" s="831" t="s">
        <v>5821</v>
      </c>
      <c r="B152" s="832" t="s">
        <v>5822</v>
      </c>
      <c r="C152" s="832" t="s">
        <v>4118</v>
      </c>
      <c r="D152" s="832" t="s">
        <v>5912</v>
      </c>
      <c r="E152" s="832" t="s">
        <v>5913</v>
      </c>
      <c r="F152" s="849">
        <v>6</v>
      </c>
      <c r="G152" s="849">
        <v>31614</v>
      </c>
      <c r="H152" s="849">
        <v>6</v>
      </c>
      <c r="I152" s="849">
        <v>5269</v>
      </c>
      <c r="J152" s="849">
        <v>1</v>
      </c>
      <c r="K152" s="849">
        <v>5269</v>
      </c>
      <c r="L152" s="849">
        <v>1</v>
      </c>
      <c r="M152" s="849">
        <v>5269</v>
      </c>
      <c r="N152" s="849">
        <v>2</v>
      </c>
      <c r="O152" s="849">
        <v>10540</v>
      </c>
      <c r="P152" s="837">
        <v>2.0003795786676788</v>
      </c>
      <c r="Q152" s="850">
        <v>5270</v>
      </c>
    </row>
    <row r="153" spans="1:17" ht="14.4" customHeight="1" x14ac:dyDescent="0.3">
      <c r="A153" s="831" t="s">
        <v>5821</v>
      </c>
      <c r="B153" s="832" t="s">
        <v>5822</v>
      </c>
      <c r="C153" s="832" t="s">
        <v>4118</v>
      </c>
      <c r="D153" s="832" t="s">
        <v>5914</v>
      </c>
      <c r="E153" s="832" t="s">
        <v>5915</v>
      </c>
      <c r="F153" s="849">
        <v>114</v>
      </c>
      <c r="G153" s="849">
        <v>17670</v>
      </c>
      <c r="H153" s="849">
        <v>0.75496688741721851</v>
      </c>
      <c r="I153" s="849">
        <v>155</v>
      </c>
      <c r="J153" s="849">
        <v>151</v>
      </c>
      <c r="K153" s="849">
        <v>23405</v>
      </c>
      <c r="L153" s="849">
        <v>1</v>
      </c>
      <c r="M153" s="849">
        <v>155</v>
      </c>
      <c r="N153" s="849">
        <v>88</v>
      </c>
      <c r="O153" s="849">
        <v>13640</v>
      </c>
      <c r="P153" s="837">
        <v>0.58278145695364236</v>
      </c>
      <c r="Q153" s="850">
        <v>155</v>
      </c>
    </row>
    <row r="154" spans="1:17" ht="14.4" customHeight="1" x14ac:dyDescent="0.3">
      <c r="A154" s="831" t="s">
        <v>5821</v>
      </c>
      <c r="B154" s="832" t="s">
        <v>5822</v>
      </c>
      <c r="C154" s="832" t="s">
        <v>4118</v>
      </c>
      <c r="D154" s="832" t="s">
        <v>5916</v>
      </c>
      <c r="E154" s="832" t="s">
        <v>5917</v>
      </c>
      <c r="F154" s="849">
        <v>90</v>
      </c>
      <c r="G154" s="849">
        <v>17910</v>
      </c>
      <c r="H154" s="849">
        <v>0.78260869565217395</v>
      </c>
      <c r="I154" s="849">
        <v>199</v>
      </c>
      <c r="J154" s="849">
        <v>115</v>
      </c>
      <c r="K154" s="849">
        <v>22885</v>
      </c>
      <c r="L154" s="849">
        <v>1</v>
      </c>
      <c r="M154" s="849">
        <v>199</v>
      </c>
      <c r="N154" s="849">
        <v>83</v>
      </c>
      <c r="O154" s="849">
        <v>16600</v>
      </c>
      <c r="P154" s="837">
        <v>0.72536596023596245</v>
      </c>
      <c r="Q154" s="850">
        <v>200</v>
      </c>
    </row>
    <row r="155" spans="1:17" ht="14.4" customHeight="1" x14ac:dyDescent="0.3">
      <c r="A155" s="831" t="s">
        <v>5821</v>
      </c>
      <c r="B155" s="832" t="s">
        <v>5822</v>
      </c>
      <c r="C155" s="832" t="s">
        <v>4118</v>
      </c>
      <c r="D155" s="832" t="s">
        <v>5918</v>
      </c>
      <c r="E155" s="832" t="s">
        <v>5919</v>
      </c>
      <c r="F155" s="849">
        <v>1574</v>
      </c>
      <c r="G155" s="849">
        <v>321096</v>
      </c>
      <c r="H155" s="849">
        <v>0.99243379571248425</v>
      </c>
      <c r="I155" s="849">
        <v>204</v>
      </c>
      <c r="J155" s="849">
        <v>1586</v>
      </c>
      <c r="K155" s="849">
        <v>323544</v>
      </c>
      <c r="L155" s="849">
        <v>1</v>
      </c>
      <c r="M155" s="849">
        <v>204</v>
      </c>
      <c r="N155" s="849">
        <v>1597</v>
      </c>
      <c r="O155" s="849">
        <v>327385</v>
      </c>
      <c r="P155" s="837">
        <v>1.0118716465148481</v>
      </c>
      <c r="Q155" s="850">
        <v>205</v>
      </c>
    </row>
    <row r="156" spans="1:17" ht="14.4" customHeight="1" x14ac:dyDescent="0.3">
      <c r="A156" s="831" t="s">
        <v>5821</v>
      </c>
      <c r="B156" s="832" t="s">
        <v>5822</v>
      </c>
      <c r="C156" s="832" t="s">
        <v>4118</v>
      </c>
      <c r="D156" s="832" t="s">
        <v>5920</v>
      </c>
      <c r="E156" s="832" t="s">
        <v>5921</v>
      </c>
      <c r="F156" s="849"/>
      <c r="G156" s="849"/>
      <c r="H156" s="849"/>
      <c r="I156" s="849"/>
      <c r="J156" s="849"/>
      <c r="K156" s="849"/>
      <c r="L156" s="849"/>
      <c r="M156" s="849"/>
      <c r="N156" s="849">
        <v>1</v>
      </c>
      <c r="O156" s="849">
        <v>427</v>
      </c>
      <c r="P156" s="837"/>
      <c r="Q156" s="850">
        <v>427</v>
      </c>
    </row>
    <row r="157" spans="1:17" ht="14.4" customHeight="1" x14ac:dyDescent="0.3">
      <c r="A157" s="831" t="s">
        <v>5821</v>
      </c>
      <c r="B157" s="832" t="s">
        <v>5822</v>
      </c>
      <c r="C157" s="832" t="s">
        <v>4118</v>
      </c>
      <c r="D157" s="832" t="s">
        <v>5922</v>
      </c>
      <c r="E157" s="832" t="s">
        <v>5923</v>
      </c>
      <c r="F157" s="849">
        <v>26</v>
      </c>
      <c r="G157" s="849">
        <v>4238</v>
      </c>
      <c r="H157" s="849">
        <v>0.9285714285714286</v>
      </c>
      <c r="I157" s="849">
        <v>163</v>
      </c>
      <c r="J157" s="849">
        <v>28</v>
      </c>
      <c r="K157" s="849">
        <v>4564</v>
      </c>
      <c r="L157" s="849">
        <v>1</v>
      </c>
      <c r="M157" s="849">
        <v>163</v>
      </c>
      <c r="N157" s="849">
        <v>10</v>
      </c>
      <c r="O157" s="849">
        <v>1630</v>
      </c>
      <c r="P157" s="837">
        <v>0.35714285714285715</v>
      </c>
      <c r="Q157" s="850">
        <v>163</v>
      </c>
    </row>
    <row r="158" spans="1:17" ht="14.4" customHeight="1" x14ac:dyDescent="0.3">
      <c r="A158" s="831" t="s">
        <v>5821</v>
      </c>
      <c r="B158" s="832" t="s">
        <v>5822</v>
      </c>
      <c r="C158" s="832" t="s">
        <v>4118</v>
      </c>
      <c r="D158" s="832" t="s">
        <v>5924</v>
      </c>
      <c r="E158" s="832" t="s">
        <v>5925</v>
      </c>
      <c r="F158" s="849">
        <v>89</v>
      </c>
      <c r="G158" s="849">
        <v>191706</v>
      </c>
      <c r="H158" s="849">
        <v>0.79427411335764009</v>
      </c>
      <c r="I158" s="849">
        <v>2154</v>
      </c>
      <c r="J158" s="849">
        <v>112</v>
      </c>
      <c r="K158" s="849">
        <v>241360</v>
      </c>
      <c r="L158" s="849">
        <v>1</v>
      </c>
      <c r="M158" s="849">
        <v>2155</v>
      </c>
      <c r="N158" s="849">
        <v>94</v>
      </c>
      <c r="O158" s="849">
        <v>202664</v>
      </c>
      <c r="P158" s="837">
        <v>0.83967517401392111</v>
      </c>
      <c r="Q158" s="850">
        <v>2156</v>
      </c>
    </row>
    <row r="159" spans="1:17" ht="14.4" customHeight="1" x14ac:dyDescent="0.3">
      <c r="A159" s="831" t="s">
        <v>5821</v>
      </c>
      <c r="B159" s="832" t="s">
        <v>5822</v>
      </c>
      <c r="C159" s="832" t="s">
        <v>4118</v>
      </c>
      <c r="D159" s="832" t="s">
        <v>5926</v>
      </c>
      <c r="E159" s="832" t="s">
        <v>5893</v>
      </c>
      <c r="F159" s="849">
        <v>4</v>
      </c>
      <c r="G159" s="849">
        <v>7552</v>
      </c>
      <c r="H159" s="849">
        <v>1.9989412387506618</v>
      </c>
      <c r="I159" s="849">
        <v>1888</v>
      </c>
      <c r="J159" s="849">
        <v>2</v>
      </c>
      <c r="K159" s="849">
        <v>3778</v>
      </c>
      <c r="L159" s="849">
        <v>1</v>
      </c>
      <c r="M159" s="849">
        <v>1889</v>
      </c>
      <c r="N159" s="849">
        <v>10</v>
      </c>
      <c r="O159" s="849">
        <v>18890</v>
      </c>
      <c r="P159" s="837">
        <v>5</v>
      </c>
      <c r="Q159" s="850">
        <v>1889</v>
      </c>
    </row>
    <row r="160" spans="1:17" ht="14.4" customHeight="1" x14ac:dyDescent="0.3">
      <c r="A160" s="831" t="s">
        <v>5821</v>
      </c>
      <c r="B160" s="832" t="s">
        <v>5822</v>
      </c>
      <c r="C160" s="832" t="s">
        <v>4118</v>
      </c>
      <c r="D160" s="832" t="s">
        <v>5927</v>
      </c>
      <c r="E160" s="832" t="s">
        <v>5928</v>
      </c>
      <c r="F160" s="849">
        <v>4</v>
      </c>
      <c r="G160" s="849">
        <v>652</v>
      </c>
      <c r="H160" s="849">
        <v>4</v>
      </c>
      <c r="I160" s="849">
        <v>163</v>
      </c>
      <c r="J160" s="849">
        <v>1</v>
      </c>
      <c r="K160" s="849">
        <v>163</v>
      </c>
      <c r="L160" s="849">
        <v>1</v>
      </c>
      <c r="M160" s="849">
        <v>163</v>
      </c>
      <c r="N160" s="849">
        <v>1</v>
      </c>
      <c r="O160" s="849">
        <v>163</v>
      </c>
      <c r="P160" s="837">
        <v>1</v>
      </c>
      <c r="Q160" s="850">
        <v>163</v>
      </c>
    </row>
    <row r="161" spans="1:17" ht="14.4" customHeight="1" x14ac:dyDescent="0.3">
      <c r="A161" s="831" t="s">
        <v>5821</v>
      </c>
      <c r="B161" s="832" t="s">
        <v>5822</v>
      </c>
      <c r="C161" s="832" t="s">
        <v>4118</v>
      </c>
      <c r="D161" s="832" t="s">
        <v>5929</v>
      </c>
      <c r="E161" s="832" t="s">
        <v>5930</v>
      </c>
      <c r="F161" s="849">
        <v>2</v>
      </c>
      <c r="G161" s="849">
        <v>16918</v>
      </c>
      <c r="H161" s="849">
        <v>0.9998817966903073</v>
      </c>
      <c r="I161" s="849">
        <v>8459</v>
      </c>
      <c r="J161" s="849">
        <v>2</v>
      </c>
      <c r="K161" s="849">
        <v>16920</v>
      </c>
      <c r="L161" s="849">
        <v>1</v>
      </c>
      <c r="M161" s="849">
        <v>8460</v>
      </c>
      <c r="N161" s="849">
        <v>5</v>
      </c>
      <c r="O161" s="849">
        <v>42310</v>
      </c>
      <c r="P161" s="837">
        <v>2.5005910165484635</v>
      </c>
      <c r="Q161" s="850">
        <v>8462</v>
      </c>
    </row>
    <row r="162" spans="1:17" ht="14.4" customHeight="1" x14ac:dyDescent="0.3">
      <c r="A162" s="831" t="s">
        <v>5821</v>
      </c>
      <c r="B162" s="832" t="s">
        <v>5822</v>
      </c>
      <c r="C162" s="832" t="s">
        <v>4118</v>
      </c>
      <c r="D162" s="832" t="s">
        <v>5931</v>
      </c>
      <c r="E162" s="832" t="s">
        <v>5932</v>
      </c>
      <c r="F162" s="849"/>
      <c r="G162" s="849"/>
      <c r="H162" s="849"/>
      <c r="I162" s="849"/>
      <c r="J162" s="849"/>
      <c r="K162" s="849"/>
      <c r="L162" s="849"/>
      <c r="M162" s="849"/>
      <c r="N162" s="849">
        <v>1</v>
      </c>
      <c r="O162" s="849">
        <v>2055</v>
      </c>
      <c r="P162" s="837"/>
      <c r="Q162" s="850">
        <v>2055</v>
      </c>
    </row>
    <row r="163" spans="1:17" ht="14.4" customHeight="1" x14ac:dyDescent="0.3">
      <c r="A163" s="831" t="s">
        <v>5821</v>
      </c>
      <c r="B163" s="832" t="s">
        <v>5822</v>
      </c>
      <c r="C163" s="832" t="s">
        <v>4118</v>
      </c>
      <c r="D163" s="832" t="s">
        <v>5933</v>
      </c>
      <c r="E163" s="832" t="s">
        <v>5934</v>
      </c>
      <c r="F163" s="849">
        <v>8</v>
      </c>
      <c r="G163" s="849">
        <v>2264</v>
      </c>
      <c r="H163" s="849">
        <v>0.53333333333333333</v>
      </c>
      <c r="I163" s="849">
        <v>283</v>
      </c>
      <c r="J163" s="849">
        <v>15</v>
      </c>
      <c r="K163" s="849">
        <v>4245</v>
      </c>
      <c r="L163" s="849">
        <v>1</v>
      </c>
      <c r="M163" s="849">
        <v>283</v>
      </c>
      <c r="N163" s="849">
        <v>1</v>
      </c>
      <c r="O163" s="849">
        <v>284</v>
      </c>
      <c r="P163" s="837">
        <v>6.6902237926972905E-2</v>
      </c>
      <c r="Q163" s="850">
        <v>284</v>
      </c>
    </row>
    <row r="164" spans="1:17" ht="14.4" customHeight="1" x14ac:dyDescent="0.3">
      <c r="A164" s="831" t="s">
        <v>5935</v>
      </c>
      <c r="B164" s="832" t="s">
        <v>5936</v>
      </c>
      <c r="C164" s="832" t="s">
        <v>4118</v>
      </c>
      <c r="D164" s="832" t="s">
        <v>5937</v>
      </c>
      <c r="E164" s="832" t="s">
        <v>5938</v>
      </c>
      <c r="F164" s="849">
        <v>260</v>
      </c>
      <c r="G164" s="849">
        <v>54860</v>
      </c>
      <c r="H164" s="849">
        <v>0.88737201365187712</v>
      </c>
      <c r="I164" s="849">
        <v>211</v>
      </c>
      <c r="J164" s="849">
        <v>293</v>
      </c>
      <c r="K164" s="849">
        <v>61823</v>
      </c>
      <c r="L164" s="849">
        <v>1</v>
      </c>
      <c r="M164" s="849">
        <v>211</v>
      </c>
      <c r="N164" s="849">
        <v>225</v>
      </c>
      <c r="O164" s="849">
        <v>47700</v>
      </c>
      <c r="P164" s="837">
        <v>0.77155751095870473</v>
      </c>
      <c r="Q164" s="850">
        <v>212</v>
      </c>
    </row>
    <row r="165" spans="1:17" ht="14.4" customHeight="1" x14ac:dyDescent="0.3">
      <c r="A165" s="831" t="s">
        <v>5935</v>
      </c>
      <c r="B165" s="832" t="s">
        <v>5936</v>
      </c>
      <c r="C165" s="832" t="s">
        <v>4118</v>
      </c>
      <c r="D165" s="832" t="s">
        <v>5939</v>
      </c>
      <c r="E165" s="832" t="s">
        <v>5940</v>
      </c>
      <c r="F165" s="849">
        <v>88</v>
      </c>
      <c r="G165" s="849">
        <v>26488</v>
      </c>
      <c r="H165" s="849">
        <v>1.1733333333333333</v>
      </c>
      <c r="I165" s="849">
        <v>301</v>
      </c>
      <c r="J165" s="849">
        <v>75</v>
      </c>
      <c r="K165" s="849">
        <v>22575</v>
      </c>
      <c r="L165" s="849">
        <v>1</v>
      </c>
      <c r="M165" s="849">
        <v>301</v>
      </c>
      <c r="N165" s="849">
        <v>142</v>
      </c>
      <c r="O165" s="849">
        <v>42884</v>
      </c>
      <c r="P165" s="837">
        <v>1.8996234772978959</v>
      </c>
      <c r="Q165" s="850">
        <v>302</v>
      </c>
    </row>
    <row r="166" spans="1:17" ht="14.4" customHeight="1" x14ac:dyDescent="0.3">
      <c r="A166" s="831" t="s">
        <v>5935</v>
      </c>
      <c r="B166" s="832" t="s">
        <v>5936</v>
      </c>
      <c r="C166" s="832" t="s">
        <v>4118</v>
      </c>
      <c r="D166" s="832" t="s">
        <v>5941</v>
      </c>
      <c r="E166" s="832" t="s">
        <v>5942</v>
      </c>
      <c r="F166" s="849"/>
      <c r="G166" s="849"/>
      <c r="H166" s="849"/>
      <c r="I166" s="849"/>
      <c r="J166" s="849"/>
      <c r="K166" s="849"/>
      <c r="L166" s="849"/>
      <c r="M166" s="849"/>
      <c r="N166" s="849">
        <v>6</v>
      </c>
      <c r="O166" s="849">
        <v>600</v>
      </c>
      <c r="P166" s="837"/>
      <c r="Q166" s="850">
        <v>100</v>
      </c>
    </row>
    <row r="167" spans="1:17" ht="14.4" customHeight="1" x14ac:dyDescent="0.3">
      <c r="A167" s="831" t="s">
        <v>5935</v>
      </c>
      <c r="B167" s="832" t="s">
        <v>5936</v>
      </c>
      <c r="C167" s="832" t="s">
        <v>4118</v>
      </c>
      <c r="D167" s="832" t="s">
        <v>5943</v>
      </c>
      <c r="E167" s="832" t="s">
        <v>5944</v>
      </c>
      <c r="F167" s="849">
        <v>12</v>
      </c>
      <c r="G167" s="849">
        <v>1644</v>
      </c>
      <c r="H167" s="849">
        <v>0.66666666666666663</v>
      </c>
      <c r="I167" s="849">
        <v>137</v>
      </c>
      <c r="J167" s="849">
        <v>18</v>
      </c>
      <c r="K167" s="849">
        <v>2466</v>
      </c>
      <c r="L167" s="849">
        <v>1</v>
      </c>
      <c r="M167" s="849">
        <v>137</v>
      </c>
      <c r="N167" s="849">
        <v>17</v>
      </c>
      <c r="O167" s="849">
        <v>2329</v>
      </c>
      <c r="P167" s="837">
        <v>0.94444444444444442</v>
      </c>
      <c r="Q167" s="850">
        <v>137</v>
      </c>
    </row>
    <row r="168" spans="1:17" ht="14.4" customHeight="1" x14ac:dyDescent="0.3">
      <c r="A168" s="831" t="s">
        <v>5935</v>
      </c>
      <c r="B168" s="832" t="s">
        <v>5936</v>
      </c>
      <c r="C168" s="832" t="s">
        <v>4118</v>
      </c>
      <c r="D168" s="832" t="s">
        <v>5945</v>
      </c>
      <c r="E168" s="832" t="s">
        <v>5946</v>
      </c>
      <c r="F168" s="849">
        <v>3</v>
      </c>
      <c r="G168" s="849">
        <v>519</v>
      </c>
      <c r="H168" s="849">
        <v>0.5</v>
      </c>
      <c r="I168" s="849">
        <v>173</v>
      </c>
      <c r="J168" s="849">
        <v>6</v>
      </c>
      <c r="K168" s="849">
        <v>1038</v>
      </c>
      <c r="L168" s="849">
        <v>1</v>
      </c>
      <c r="M168" s="849">
        <v>173</v>
      </c>
      <c r="N168" s="849">
        <v>7</v>
      </c>
      <c r="O168" s="849">
        <v>1218</v>
      </c>
      <c r="P168" s="837">
        <v>1.1734104046242775</v>
      </c>
      <c r="Q168" s="850">
        <v>174</v>
      </c>
    </row>
    <row r="169" spans="1:17" ht="14.4" customHeight="1" x14ac:dyDescent="0.3">
      <c r="A169" s="831" t="s">
        <v>5935</v>
      </c>
      <c r="B169" s="832" t="s">
        <v>5936</v>
      </c>
      <c r="C169" s="832" t="s">
        <v>4118</v>
      </c>
      <c r="D169" s="832" t="s">
        <v>5947</v>
      </c>
      <c r="E169" s="832" t="s">
        <v>5948</v>
      </c>
      <c r="F169" s="849">
        <v>65</v>
      </c>
      <c r="G169" s="849">
        <v>17745</v>
      </c>
      <c r="H169" s="849"/>
      <c r="I169" s="849">
        <v>273</v>
      </c>
      <c r="J169" s="849"/>
      <c r="K169" s="849"/>
      <c r="L169" s="849"/>
      <c r="M169" s="849"/>
      <c r="N169" s="849">
        <v>71</v>
      </c>
      <c r="O169" s="849">
        <v>19454</v>
      </c>
      <c r="P169" s="837"/>
      <c r="Q169" s="850">
        <v>274</v>
      </c>
    </row>
    <row r="170" spans="1:17" ht="14.4" customHeight="1" x14ac:dyDescent="0.3">
      <c r="A170" s="831" t="s">
        <v>5935</v>
      </c>
      <c r="B170" s="832" t="s">
        <v>5936</v>
      </c>
      <c r="C170" s="832" t="s">
        <v>4118</v>
      </c>
      <c r="D170" s="832" t="s">
        <v>5949</v>
      </c>
      <c r="E170" s="832" t="s">
        <v>5950</v>
      </c>
      <c r="F170" s="849">
        <v>91</v>
      </c>
      <c r="G170" s="849">
        <v>12922</v>
      </c>
      <c r="H170" s="849">
        <v>0.8125</v>
      </c>
      <c r="I170" s="849">
        <v>142</v>
      </c>
      <c r="J170" s="849">
        <v>112</v>
      </c>
      <c r="K170" s="849">
        <v>15904</v>
      </c>
      <c r="L170" s="849">
        <v>1</v>
      </c>
      <c r="M170" s="849">
        <v>142</v>
      </c>
      <c r="N170" s="849">
        <v>78</v>
      </c>
      <c r="O170" s="849">
        <v>11076</v>
      </c>
      <c r="P170" s="837">
        <v>0.6964285714285714</v>
      </c>
      <c r="Q170" s="850">
        <v>142</v>
      </c>
    </row>
    <row r="171" spans="1:17" ht="14.4" customHeight="1" x14ac:dyDescent="0.3">
      <c r="A171" s="831" t="s">
        <v>5935</v>
      </c>
      <c r="B171" s="832" t="s">
        <v>5936</v>
      </c>
      <c r="C171" s="832" t="s">
        <v>4118</v>
      </c>
      <c r="D171" s="832" t="s">
        <v>5951</v>
      </c>
      <c r="E171" s="832" t="s">
        <v>5950</v>
      </c>
      <c r="F171" s="849">
        <v>12</v>
      </c>
      <c r="G171" s="849">
        <v>936</v>
      </c>
      <c r="H171" s="849">
        <v>0.66666666666666663</v>
      </c>
      <c r="I171" s="849">
        <v>78</v>
      </c>
      <c r="J171" s="849">
        <v>18</v>
      </c>
      <c r="K171" s="849">
        <v>1404</v>
      </c>
      <c r="L171" s="849">
        <v>1</v>
      </c>
      <c r="M171" s="849">
        <v>78</v>
      </c>
      <c r="N171" s="849">
        <v>17</v>
      </c>
      <c r="O171" s="849">
        <v>1326</v>
      </c>
      <c r="P171" s="837">
        <v>0.94444444444444442</v>
      </c>
      <c r="Q171" s="850">
        <v>78</v>
      </c>
    </row>
    <row r="172" spans="1:17" ht="14.4" customHeight="1" x14ac:dyDescent="0.3">
      <c r="A172" s="831" t="s">
        <v>5935</v>
      </c>
      <c r="B172" s="832" t="s">
        <v>5936</v>
      </c>
      <c r="C172" s="832" t="s">
        <v>4118</v>
      </c>
      <c r="D172" s="832" t="s">
        <v>5952</v>
      </c>
      <c r="E172" s="832" t="s">
        <v>5953</v>
      </c>
      <c r="F172" s="849">
        <v>91</v>
      </c>
      <c r="G172" s="849">
        <v>28483</v>
      </c>
      <c r="H172" s="849">
        <v>0.81720892867389683</v>
      </c>
      <c r="I172" s="849">
        <v>313</v>
      </c>
      <c r="J172" s="849">
        <v>111</v>
      </c>
      <c r="K172" s="849">
        <v>34854</v>
      </c>
      <c r="L172" s="849">
        <v>1</v>
      </c>
      <c r="M172" s="849">
        <v>314</v>
      </c>
      <c r="N172" s="849">
        <v>78</v>
      </c>
      <c r="O172" s="849">
        <v>24492</v>
      </c>
      <c r="P172" s="837">
        <v>0.70270270270270274</v>
      </c>
      <c r="Q172" s="850">
        <v>314</v>
      </c>
    </row>
    <row r="173" spans="1:17" ht="14.4" customHeight="1" x14ac:dyDescent="0.3">
      <c r="A173" s="831" t="s">
        <v>5935</v>
      </c>
      <c r="B173" s="832" t="s">
        <v>5936</v>
      </c>
      <c r="C173" s="832" t="s">
        <v>4118</v>
      </c>
      <c r="D173" s="832" t="s">
        <v>5954</v>
      </c>
      <c r="E173" s="832" t="s">
        <v>5955</v>
      </c>
      <c r="F173" s="849">
        <v>5</v>
      </c>
      <c r="G173" s="849">
        <v>815</v>
      </c>
      <c r="H173" s="849">
        <v>4.7619047619047616E-2</v>
      </c>
      <c r="I173" s="849">
        <v>163</v>
      </c>
      <c r="J173" s="849">
        <v>105</v>
      </c>
      <c r="K173" s="849">
        <v>17115</v>
      </c>
      <c r="L173" s="849">
        <v>1</v>
      </c>
      <c r="M173" s="849">
        <v>163</v>
      </c>
      <c r="N173" s="849">
        <v>17</v>
      </c>
      <c r="O173" s="849">
        <v>2771</v>
      </c>
      <c r="P173" s="837">
        <v>0.16190476190476191</v>
      </c>
      <c r="Q173" s="850">
        <v>163</v>
      </c>
    </row>
    <row r="174" spans="1:17" ht="14.4" customHeight="1" x14ac:dyDescent="0.3">
      <c r="A174" s="831" t="s">
        <v>5935</v>
      </c>
      <c r="B174" s="832" t="s">
        <v>5936</v>
      </c>
      <c r="C174" s="832" t="s">
        <v>4118</v>
      </c>
      <c r="D174" s="832" t="s">
        <v>5956</v>
      </c>
      <c r="E174" s="832" t="s">
        <v>5938</v>
      </c>
      <c r="F174" s="849">
        <v>47</v>
      </c>
      <c r="G174" s="849">
        <v>3384</v>
      </c>
      <c r="H174" s="849">
        <v>0.6619718309859155</v>
      </c>
      <c r="I174" s="849">
        <v>72</v>
      </c>
      <c r="J174" s="849">
        <v>71</v>
      </c>
      <c r="K174" s="849">
        <v>5112</v>
      </c>
      <c r="L174" s="849">
        <v>1</v>
      </c>
      <c r="M174" s="849">
        <v>72</v>
      </c>
      <c r="N174" s="849">
        <v>69</v>
      </c>
      <c r="O174" s="849">
        <v>4968</v>
      </c>
      <c r="P174" s="837">
        <v>0.971830985915493</v>
      </c>
      <c r="Q174" s="850">
        <v>72</v>
      </c>
    </row>
    <row r="175" spans="1:17" ht="14.4" customHeight="1" x14ac:dyDescent="0.3">
      <c r="A175" s="831" t="s">
        <v>5935</v>
      </c>
      <c r="B175" s="832" t="s">
        <v>5936</v>
      </c>
      <c r="C175" s="832" t="s">
        <v>4118</v>
      </c>
      <c r="D175" s="832" t="s">
        <v>5957</v>
      </c>
      <c r="E175" s="832" t="s">
        <v>5958</v>
      </c>
      <c r="F175" s="849">
        <v>1</v>
      </c>
      <c r="G175" s="849">
        <v>1211</v>
      </c>
      <c r="H175" s="849">
        <v>0.25</v>
      </c>
      <c r="I175" s="849">
        <v>1211</v>
      </c>
      <c r="J175" s="849">
        <v>4</v>
      </c>
      <c r="K175" s="849">
        <v>4844</v>
      </c>
      <c r="L175" s="849">
        <v>1</v>
      </c>
      <c r="M175" s="849">
        <v>1211</v>
      </c>
      <c r="N175" s="849">
        <v>10</v>
      </c>
      <c r="O175" s="849">
        <v>12120</v>
      </c>
      <c r="P175" s="837">
        <v>2.5020644095788604</v>
      </c>
      <c r="Q175" s="850">
        <v>1212</v>
      </c>
    </row>
    <row r="176" spans="1:17" ht="14.4" customHeight="1" x14ac:dyDescent="0.3">
      <c r="A176" s="831" t="s">
        <v>5935</v>
      </c>
      <c r="B176" s="832" t="s">
        <v>5936</v>
      </c>
      <c r="C176" s="832" t="s">
        <v>4118</v>
      </c>
      <c r="D176" s="832" t="s">
        <v>5959</v>
      </c>
      <c r="E176" s="832" t="s">
        <v>5960</v>
      </c>
      <c r="F176" s="849">
        <v>2</v>
      </c>
      <c r="G176" s="849">
        <v>228</v>
      </c>
      <c r="H176" s="849">
        <v>0.5</v>
      </c>
      <c r="I176" s="849">
        <v>114</v>
      </c>
      <c r="J176" s="849">
        <v>4</v>
      </c>
      <c r="K176" s="849">
        <v>456</v>
      </c>
      <c r="L176" s="849">
        <v>1</v>
      </c>
      <c r="M176" s="849">
        <v>114</v>
      </c>
      <c r="N176" s="849">
        <v>5</v>
      </c>
      <c r="O176" s="849">
        <v>575</v>
      </c>
      <c r="P176" s="837">
        <v>1.2609649122807018</v>
      </c>
      <c r="Q176" s="850">
        <v>115</v>
      </c>
    </row>
    <row r="177" spans="1:17" ht="14.4" customHeight="1" x14ac:dyDescent="0.3">
      <c r="A177" s="831" t="s">
        <v>5961</v>
      </c>
      <c r="B177" s="832" t="s">
        <v>5962</v>
      </c>
      <c r="C177" s="832" t="s">
        <v>4118</v>
      </c>
      <c r="D177" s="832" t="s">
        <v>5963</v>
      </c>
      <c r="E177" s="832" t="s">
        <v>5964</v>
      </c>
      <c r="F177" s="849">
        <v>8</v>
      </c>
      <c r="G177" s="849">
        <v>464</v>
      </c>
      <c r="H177" s="849">
        <v>0.72727272727272729</v>
      </c>
      <c r="I177" s="849">
        <v>58</v>
      </c>
      <c r="J177" s="849">
        <v>11</v>
      </c>
      <c r="K177" s="849">
        <v>638</v>
      </c>
      <c r="L177" s="849">
        <v>1</v>
      </c>
      <c r="M177" s="849">
        <v>58</v>
      </c>
      <c r="N177" s="849">
        <v>2</v>
      </c>
      <c r="O177" s="849">
        <v>116</v>
      </c>
      <c r="P177" s="837">
        <v>0.18181818181818182</v>
      </c>
      <c r="Q177" s="850">
        <v>58</v>
      </c>
    </row>
    <row r="178" spans="1:17" ht="14.4" customHeight="1" x14ac:dyDescent="0.3">
      <c r="A178" s="831" t="s">
        <v>5961</v>
      </c>
      <c r="B178" s="832" t="s">
        <v>5962</v>
      </c>
      <c r="C178" s="832" t="s">
        <v>4118</v>
      </c>
      <c r="D178" s="832" t="s">
        <v>5965</v>
      </c>
      <c r="E178" s="832" t="s">
        <v>5966</v>
      </c>
      <c r="F178" s="849">
        <v>6</v>
      </c>
      <c r="G178" s="849">
        <v>786</v>
      </c>
      <c r="H178" s="849">
        <v>3</v>
      </c>
      <c r="I178" s="849">
        <v>131</v>
      </c>
      <c r="J178" s="849">
        <v>2</v>
      </c>
      <c r="K178" s="849">
        <v>262</v>
      </c>
      <c r="L178" s="849">
        <v>1</v>
      </c>
      <c r="M178" s="849">
        <v>131</v>
      </c>
      <c r="N178" s="849">
        <v>1</v>
      </c>
      <c r="O178" s="849">
        <v>132</v>
      </c>
      <c r="P178" s="837">
        <v>0.50381679389312972</v>
      </c>
      <c r="Q178" s="850">
        <v>132</v>
      </c>
    </row>
    <row r="179" spans="1:17" ht="14.4" customHeight="1" x14ac:dyDescent="0.3">
      <c r="A179" s="831" t="s">
        <v>5961</v>
      </c>
      <c r="B179" s="832" t="s">
        <v>5962</v>
      </c>
      <c r="C179" s="832" t="s">
        <v>4118</v>
      </c>
      <c r="D179" s="832" t="s">
        <v>5967</v>
      </c>
      <c r="E179" s="832" t="s">
        <v>5968</v>
      </c>
      <c r="F179" s="849">
        <v>1</v>
      </c>
      <c r="G179" s="849">
        <v>189</v>
      </c>
      <c r="H179" s="849">
        <v>1</v>
      </c>
      <c r="I179" s="849">
        <v>189</v>
      </c>
      <c r="J179" s="849">
        <v>1</v>
      </c>
      <c r="K179" s="849">
        <v>189</v>
      </c>
      <c r="L179" s="849">
        <v>1</v>
      </c>
      <c r="M179" s="849">
        <v>189</v>
      </c>
      <c r="N179" s="849">
        <v>1</v>
      </c>
      <c r="O179" s="849">
        <v>190</v>
      </c>
      <c r="P179" s="837">
        <v>1.0052910052910053</v>
      </c>
      <c r="Q179" s="850">
        <v>190</v>
      </c>
    </row>
    <row r="180" spans="1:17" ht="14.4" customHeight="1" x14ac:dyDescent="0.3">
      <c r="A180" s="831" t="s">
        <v>5961</v>
      </c>
      <c r="B180" s="832" t="s">
        <v>5962</v>
      </c>
      <c r="C180" s="832" t="s">
        <v>4118</v>
      </c>
      <c r="D180" s="832" t="s">
        <v>5969</v>
      </c>
      <c r="E180" s="832" t="s">
        <v>5970</v>
      </c>
      <c r="F180" s="849"/>
      <c r="G180" s="849"/>
      <c r="H180" s="849"/>
      <c r="I180" s="849"/>
      <c r="J180" s="849">
        <v>1</v>
      </c>
      <c r="K180" s="849">
        <v>180</v>
      </c>
      <c r="L180" s="849">
        <v>1</v>
      </c>
      <c r="M180" s="849">
        <v>180</v>
      </c>
      <c r="N180" s="849">
        <v>1</v>
      </c>
      <c r="O180" s="849">
        <v>180</v>
      </c>
      <c r="P180" s="837">
        <v>1</v>
      </c>
      <c r="Q180" s="850">
        <v>180</v>
      </c>
    </row>
    <row r="181" spans="1:17" ht="14.4" customHeight="1" x14ac:dyDescent="0.3">
      <c r="A181" s="831" t="s">
        <v>5961</v>
      </c>
      <c r="B181" s="832" t="s">
        <v>5962</v>
      </c>
      <c r="C181" s="832" t="s">
        <v>4118</v>
      </c>
      <c r="D181" s="832" t="s">
        <v>5971</v>
      </c>
      <c r="E181" s="832" t="s">
        <v>5972</v>
      </c>
      <c r="F181" s="849">
        <v>7</v>
      </c>
      <c r="G181" s="849">
        <v>2443</v>
      </c>
      <c r="H181" s="849">
        <v>1</v>
      </c>
      <c r="I181" s="849">
        <v>349</v>
      </c>
      <c r="J181" s="849">
        <v>7</v>
      </c>
      <c r="K181" s="849">
        <v>2443</v>
      </c>
      <c r="L181" s="849">
        <v>1</v>
      </c>
      <c r="M181" s="849">
        <v>349</v>
      </c>
      <c r="N181" s="849">
        <v>1</v>
      </c>
      <c r="O181" s="849">
        <v>350</v>
      </c>
      <c r="P181" s="837">
        <v>0.14326647564469913</v>
      </c>
      <c r="Q181" s="850">
        <v>350</v>
      </c>
    </row>
    <row r="182" spans="1:17" ht="14.4" customHeight="1" x14ac:dyDescent="0.3">
      <c r="A182" s="831" t="s">
        <v>5961</v>
      </c>
      <c r="B182" s="832" t="s">
        <v>5962</v>
      </c>
      <c r="C182" s="832" t="s">
        <v>4118</v>
      </c>
      <c r="D182" s="832" t="s">
        <v>5973</v>
      </c>
      <c r="E182" s="832" t="s">
        <v>5974</v>
      </c>
      <c r="F182" s="849">
        <v>1</v>
      </c>
      <c r="G182" s="849">
        <v>387</v>
      </c>
      <c r="H182" s="849"/>
      <c r="I182" s="849">
        <v>387</v>
      </c>
      <c r="J182" s="849"/>
      <c r="K182" s="849"/>
      <c r="L182" s="849"/>
      <c r="M182" s="849"/>
      <c r="N182" s="849">
        <v>1</v>
      </c>
      <c r="O182" s="849">
        <v>392</v>
      </c>
      <c r="P182" s="837"/>
      <c r="Q182" s="850">
        <v>392</v>
      </c>
    </row>
    <row r="183" spans="1:17" ht="14.4" customHeight="1" x14ac:dyDescent="0.3">
      <c r="A183" s="831" t="s">
        <v>5961</v>
      </c>
      <c r="B183" s="832" t="s">
        <v>5962</v>
      </c>
      <c r="C183" s="832" t="s">
        <v>4118</v>
      </c>
      <c r="D183" s="832" t="s">
        <v>5975</v>
      </c>
      <c r="E183" s="832" t="s">
        <v>5976</v>
      </c>
      <c r="F183" s="849">
        <v>1</v>
      </c>
      <c r="G183" s="849">
        <v>704</v>
      </c>
      <c r="H183" s="849"/>
      <c r="I183" s="849">
        <v>704</v>
      </c>
      <c r="J183" s="849"/>
      <c r="K183" s="849"/>
      <c r="L183" s="849"/>
      <c r="M183" s="849"/>
      <c r="N183" s="849">
        <v>1</v>
      </c>
      <c r="O183" s="849">
        <v>707</v>
      </c>
      <c r="P183" s="837"/>
      <c r="Q183" s="850">
        <v>707</v>
      </c>
    </row>
    <row r="184" spans="1:17" ht="14.4" customHeight="1" x14ac:dyDescent="0.3">
      <c r="A184" s="831" t="s">
        <v>5961</v>
      </c>
      <c r="B184" s="832" t="s">
        <v>5962</v>
      </c>
      <c r="C184" s="832" t="s">
        <v>4118</v>
      </c>
      <c r="D184" s="832" t="s">
        <v>5977</v>
      </c>
      <c r="E184" s="832" t="s">
        <v>5978</v>
      </c>
      <c r="F184" s="849">
        <v>8</v>
      </c>
      <c r="G184" s="849">
        <v>2432</v>
      </c>
      <c r="H184" s="849">
        <v>0.72488822652757079</v>
      </c>
      <c r="I184" s="849">
        <v>304</v>
      </c>
      <c r="J184" s="849">
        <v>11</v>
      </c>
      <c r="K184" s="849">
        <v>3355</v>
      </c>
      <c r="L184" s="849">
        <v>1</v>
      </c>
      <c r="M184" s="849">
        <v>305</v>
      </c>
      <c r="N184" s="849">
        <v>4</v>
      </c>
      <c r="O184" s="849">
        <v>1220</v>
      </c>
      <c r="P184" s="837">
        <v>0.36363636363636365</v>
      </c>
      <c r="Q184" s="850">
        <v>305</v>
      </c>
    </row>
    <row r="185" spans="1:17" ht="14.4" customHeight="1" x14ac:dyDescent="0.3">
      <c r="A185" s="831" t="s">
        <v>5961</v>
      </c>
      <c r="B185" s="832" t="s">
        <v>5962</v>
      </c>
      <c r="C185" s="832" t="s">
        <v>4118</v>
      </c>
      <c r="D185" s="832" t="s">
        <v>5979</v>
      </c>
      <c r="E185" s="832" t="s">
        <v>5980</v>
      </c>
      <c r="F185" s="849">
        <v>1</v>
      </c>
      <c r="G185" s="849">
        <v>494</v>
      </c>
      <c r="H185" s="849"/>
      <c r="I185" s="849">
        <v>494</v>
      </c>
      <c r="J185" s="849"/>
      <c r="K185" s="849"/>
      <c r="L185" s="849"/>
      <c r="M185" s="849"/>
      <c r="N185" s="849">
        <v>1</v>
      </c>
      <c r="O185" s="849">
        <v>495</v>
      </c>
      <c r="P185" s="837"/>
      <c r="Q185" s="850">
        <v>495</v>
      </c>
    </row>
    <row r="186" spans="1:17" ht="14.4" customHeight="1" x14ac:dyDescent="0.3">
      <c r="A186" s="831" t="s">
        <v>5961</v>
      </c>
      <c r="B186" s="832" t="s">
        <v>5962</v>
      </c>
      <c r="C186" s="832" t="s">
        <v>4118</v>
      </c>
      <c r="D186" s="832" t="s">
        <v>5981</v>
      </c>
      <c r="E186" s="832" t="s">
        <v>5982</v>
      </c>
      <c r="F186" s="849">
        <v>11</v>
      </c>
      <c r="G186" s="849">
        <v>4070</v>
      </c>
      <c r="H186" s="849">
        <v>0.84615384615384615</v>
      </c>
      <c r="I186" s="849">
        <v>370</v>
      </c>
      <c r="J186" s="849">
        <v>13</v>
      </c>
      <c r="K186" s="849">
        <v>4810</v>
      </c>
      <c r="L186" s="849">
        <v>1</v>
      </c>
      <c r="M186" s="849">
        <v>370</v>
      </c>
      <c r="N186" s="849">
        <v>7</v>
      </c>
      <c r="O186" s="849">
        <v>2597</v>
      </c>
      <c r="P186" s="837">
        <v>0.53991683991683992</v>
      </c>
      <c r="Q186" s="850">
        <v>371</v>
      </c>
    </row>
    <row r="187" spans="1:17" ht="14.4" customHeight="1" x14ac:dyDescent="0.3">
      <c r="A187" s="831" t="s">
        <v>5961</v>
      </c>
      <c r="B187" s="832" t="s">
        <v>5962</v>
      </c>
      <c r="C187" s="832" t="s">
        <v>4118</v>
      </c>
      <c r="D187" s="832" t="s">
        <v>5983</v>
      </c>
      <c r="E187" s="832" t="s">
        <v>5984</v>
      </c>
      <c r="F187" s="849">
        <v>1</v>
      </c>
      <c r="G187" s="849">
        <v>125</v>
      </c>
      <c r="H187" s="849">
        <v>0.33333333333333331</v>
      </c>
      <c r="I187" s="849">
        <v>125</v>
      </c>
      <c r="J187" s="849">
        <v>3</v>
      </c>
      <c r="K187" s="849">
        <v>375</v>
      </c>
      <c r="L187" s="849">
        <v>1</v>
      </c>
      <c r="M187" s="849">
        <v>125</v>
      </c>
      <c r="N187" s="849">
        <v>2</v>
      </c>
      <c r="O187" s="849">
        <v>252</v>
      </c>
      <c r="P187" s="837">
        <v>0.67200000000000004</v>
      </c>
      <c r="Q187" s="850">
        <v>126</v>
      </c>
    </row>
    <row r="188" spans="1:17" ht="14.4" customHeight="1" x14ac:dyDescent="0.3">
      <c r="A188" s="831" t="s">
        <v>5961</v>
      </c>
      <c r="B188" s="832" t="s">
        <v>5962</v>
      </c>
      <c r="C188" s="832" t="s">
        <v>4118</v>
      </c>
      <c r="D188" s="832" t="s">
        <v>5985</v>
      </c>
      <c r="E188" s="832" t="s">
        <v>5986</v>
      </c>
      <c r="F188" s="849">
        <v>12</v>
      </c>
      <c r="G188" s="849">
        <v>696</v>
      </c>
      <c r="H188" s="849"/>
      <c r="I188" s="849">
        <v>58</v>
      </c>
      <c r="J188" s="849"/>
      <c r="K188" s="849"/>
      <c r="L188" s="849"/>
      <c r="M188" s="849"/>
      <c r="N188" s="849">
        <v>3</v>
      </c>
      <c r="O188" s="849">
        <v>174</v>
      </c>
      <c r="P188" s="837"/>
      <c r="Q188" s="850">
        <v>58</v>
      </c>
    </row>
    <row r="189" spans="1:17" ht="14.4" customHeight="1" x14ac:dyDescent="0.3">
      <c r="A189" s="831" t="s">
        <v>5961</v>
      </c>
      <c r="B189" s="832" t="s">
        <v>5962</v>
      </c>
      <c r="C189" s="832" t="s">
        <v>4118</v>
      </c>
      <c r="D189" s="832" t="s">
        <v>5987</v>
      </c>
      <c r="E189" s="832" t="s">
        <v>5988</v>
      </c>
      <c r="F189" s="849">
        <v>17</v>
      </c>
      <c r="G189" s="849">
        <v>2975</v>
      </c>
      <c r="H189" s="849">
        <v>1.0564630681818181</v>
      </c>
      <c r="I189" s="849">
        <v>175</v>
      </c>
      <c r="J189" s="849">
        <v>16</v>
      </c>
      <c r="K189" s="849">
        <v>2816</v>
      </c>
      <c r="L189" s="849">
        <v>1</v>
      </c>
      <c r="M189" s="849">
        <v>176</v>
      </c>
      <c r="N189" s="849">
        <v>12</v>
      </c>
      <c r="O189" s="849">
        <v>2112</v>
      </c>
      <c r="P189" s="837">
        <v>0.75</v>
      </c>
      <c r="Q189" s="850">
        <v>176</v>
      </c>
    </row>
    <row r="190" spans="1:17" ht="14.4" customHeight="1" x14ac:dyDescent="0.3">
      <c r="A190" s="831" t="s">
        <v>5961</v>
      </c>
      <c r="B190" s="832" t="s">
        <v>5962</v>
      </c>
      <c r="C190" s="832" t="s">
        <v>4118</v>
      </c>
      <c r="D190" s="832" t="s">
        <v>5989</v>
      </c>
      <c r="E190" s="832" t="s">
        <v>5990</v>
      </c>
      <c r="F190" s="849">
        <v>2</v>
      </c>
      <c r="G190" s="849">
        <v>170</v>
      </c>
      <c r="H190" s="849"/>
      <c r="I190" s="849">
        <v>85</v>
      </c>
      <c r="J190" s="849"/>
      <c r="K190" s="849"/>
      <c r="L190" s="849"/>
      <c r="M190" s="849"/>
      <c r="N190" s="849">
        <v>2</v>
      </c>
      <c r="O190" s="849">
        <v>172</v>
      </c>
      <c r="P190" s="837"/>
      <c r="Q190" s="850">
        <v>86</v>
      </c>
    </row>
    <row r="191" spans="1:17" ht="14.4" customHeight="1" x14ac:dyDescent="0.3">
      <c r="A191" s="831" t="s">
        <v>5961</v>
      </c>
      <c r="B191" s="832" t="s">
        <v>5962</v>
      </c>
      <c r="C191" s="832" t="s">
        <v>4118</v>
      </c>
      <c r="D191" s="832" t="s">
        <v>5991</v>
      </c>
      <c r="E191" s="832" t="s">
        <v>5992</v>
      </c>
      <c r="F191" s="849">
        <v>7</v>
      </c>
      <c r="G191" s="849">
        <v>1183</v>
      </c>
      <c r="H191" s="849">
        <v>2.3196078431372551</v>
      </c>
      <c r="I191" s="849">
        <v>169</v>
      </c>
      <c r="J191" s="849">
        <v>3</v>
      </c>
      <c r="K191" s="849">
        <v>510</v>
      </c>
      <c r="L191" s="849">
        <v>1</v>
      </c>
      <c r="M191" s="849">
        <v>170</v>
      </c>
      <c r="N191" s="849">
        <v>1</v>
      </c>
      <c r="O191" s="849">
        <v>170</v>
      </c>
      <c r="P191" s="837">
        <v>0.33333333333333331</v>
      </c>
      <c r="Q191" s="850">
        <v>170</v>
      </c>
    </row>
    <row r="192" spans="1:17" ht="14.4" customHeight="1" x14ac:dyDescent="0.3">
      <c r="A192" s="831" t="s">
        <v>5961</v>
      </c>
      <c r="B192" s="832" t="s">
        <v>5962</v>
      </c>
      <c r="C192" s="832" t="s">
        <v>4118</v>
      </c>
      <c r="D192" s="832" t="s">
        <v>5993</v>
      </c>
      <c r="E192" s="832" t="s">
        <v>5994</v>
      </c>
      <c r="F192" s="849">
        <v>1</v>
      </c>
      <c r="G192" s="849">
        <v>263</v>
      </c>
      <c r="H192" s="849"/>
      <c r="I192" s="849">
        <v>263</v>
      </c>
      <c r="J192" s="849"/>
      <c r="K192" s="849"/>
      <c r="L192" s="849"/>
      <c r="M192" s="849"/>
      <c r="N192" s="849">
        <v>1</v>
      </c>
      <c r="O192" s="849">
        <v>264</v>
      </c>
      <c r="P192" s="837"/>
      <c r="Q192" s="850">
        <v>264</v>
      </c>
    </row>
    <row r="193" spans="1:17" ht="14.4" customHeight="1" x14ac:dyDescent="0.3">
      <c r="A193" s="831" t="s">
        <v>5995</v>
      </c>
      <c r="B193" s="832" t="s">
        <v>5996</v>
      </c>
      <c r="C193" s="832" t="s">
        <v>4118</v>
      </c>
      <c r="D193" s="832" t="s">
        <v>5997</v>
      </c>
      <c r="E193" s="832" t="s">
        <v>5998</v>
      </c>
      <c r="F193" s="849">
        <v>393</v>
      </c>
      <c r="G193" s="849">
        <v>67989</v>
      </c>
      <c r="H193" s="849">
        <v>1.048</v>
      </c>
      <c r="I193" s="849">
        <v>173</v>
      </c>
      <c r="J193" s="849">
        <v>375</v>
      </c>
      <c r="K193" s="849">
        <v>64875</v>
      </c>
      <c r="L193" s="849">
        <v>1</v>
      </c>
      <c r="M193" s="849">
        <v>173</v>
      </c>
      <c r="N193" s="849">
        <v>411</v>
      </c>
      <c r="O193" s="849">
        <v>71514</v>
      </c>
      <c r="P193" s="837">
        <v>1.1023352601156069</v>
      </c>
      <c r="Q193" s="850">
        <v>174</v>
      </c>
    </row>
    <row r="194" spans="1:17" ht="14.4" customHeight="1" x14ac:dyDescent="0.3">
      <c r="A194" s="831" t="s">
        <v>5995</v>
      </c>
      <c r="B194" s="832" t="s">
        <v>5996</v>
      </c>
      <c r="C194" s="832" t="s">
        <v>4118</v>
      </c>
      <c r="D194" s="832" t="s">
        <v>5999</v>
      </c>
      <c r="E194" s="832" t="s">
        <v>6000</v>
      </c>
      <c r="F194" s="849">
        <v>12</v>
      </c>
      <c r="G194" s="849">
        <v>492</v>
      </c>
      <c r="H194" s="849">
        <v>1.3369565217391304</v>
      </c>
      <c r="I194" s="849">
        <v>41</v>
      </c>
      <c r="J194" s="849">
        <v>8</v>
      </c>
      <c r="K194" s="849">
        <v>368</v>
      </c>
      <c r="L194" s="849">
        <v>1</v>
      </c>
      <c r="M194" s="849">
        <v>46</v>
      </c>
      <c r="N194" s="849">
        <v>4</v>
      </c>
      <c r="O194" s="849">
        <v>184</v>
      </c>
      <c r="P194" s="837">
        <v>0.5</v>
      </c>
      <c r="Q194" s="850">
        <v>46</v>
      </c>
    </row>
    <row r="195" spans="1:17" ht="14.4" customHeight="1" x14ac:dyDescent="0.3">
      <c r="A195" s="831" t="s">
        <v>5995</v>
      </c>
      <c r="B195" s="832" t="s">
        <v>5996</v>
      </c>
      <c r="C195" s="832" t="s">
        <v>4118</v>
      </c>
      <c r="D195" s="832" t="s">
        <v>6001</v>
      </c>
      <c r="E195" s="832" t="s">
        <v>6002</v>
      </c>
      <c r="F195" s="849">
        <v>3</v>
      </c>
      <c r="G195" s="849">
        <v>1338</v>
      </c>
      <c r="H195" s="849">
        <v>1.7745358090185677</v>
      </c>
      <c r="I195" s="849">
        <v>446</v>
      </c>
      <c r="J195" s="849">
        <v>2</v>
      </c>
      <c r="K195" s="849">
        <v>754</v>
      </c>
      <c r="L195" s="849">
        <v>1</v>
      </c>
      <c r="M195" s="849">
        <v>377</v>
      </c>
      <c r="N195" s="849"/>
      <c r="O195" s="849"/>
      <c r="P195" s="837"/>
      <c r="Q195" s="850"/>
    </row>
    <row r="196" spans="1:17" ht="14.4" customHeight="1" x14ac:dyDescent="0.3">
      <c r="A196" s="831" t="s">
        <v>5995</v>
      </c>
      <c r="B196" s="832" t="s">
        <v>5996</v>
      </c>
      <c r="C196" s="832" t="s">
        <v>4118</v>
      </c>
      <c r="D196" s="832" t="s">
        <v>6003</v>
      </c>
      <c r="E196" s="832" t="s">
        <v>6004</v>
      </c>
      <c r="F196" s="849">
        <v>2</v>
      </c>
      <c r="G196" s="849">
        <v>984</v>
      </c>
      <c r="H196" s="849">
        <v>0.93893129770992367</v>
      </c>
      <c r="I196" s="849">
        <v>492</v>
      </c>
      <c r="J196" s="849">
        <v>2</v>
      </c>
      <c r="K196" s="849">
        <v>1048</v>
      </c>
      <c r="L196" s="849">
        <v>1</v>
      </c>
      <c r="M196" s="849">
        <v>524</v>
      </c>
      <c r="N196" s="849"/>
      <c r="O196" s="849"/>
      <c r="P196" s="837"/>
      <c r="Q196" s="850"/>
    </row>
    <row r="197" spans="1:17" ht="14.4" customHeight="1" x14ac:dyDescent="0.3">
      <c r="A197" s="831" t="s">
        <v>5995</v>
      </c>
      <c r="B197" s="832" t="s">
        <v>5996</v>
      </c>
      <c r="C197" s="832" t="s">
        <v>4118</v>
      </c>
      <c r="D197" s="832" t="s">
        <v>6005</v>
      </c>
      <c r="E197" s="832" t="s">
        <v>6006</v>
      </c>
      <c r="F197" s="849">
        <v>2</v>
      </c>
      <c r="G197" s="849">
        <v>62</v>
      </c>
      <c r="H197" s="849">
        <v>9.0643274853801165E-2</v>
      </c>
      <c r="I197" s="849">
        <v>31</v>
      </c>
      <c r="J197" s="849">
        <v>12</v>
      </c>
      <c r="K197" s="849">
        <v>684</v>
      </c>
      <c r="L197" s="849">
        <v>1</v>
      </c>
      <c r="M197" s="849">
        <v>57</v>
      </c>
      <c r="N197" s="849"/>
      <c r="O197" s="849"/>
      <c r="P197" s="837"/>
      <c r="Q197" s="850"/>
    </row>
    <row r="198" spans="1:17" ht="14.4" customHeight="1" x14ac:dyDescent="0.3">
      <c r="A198" s="831" t="s">
        <v>5995</v>
      </c>
      <c r="B198" s="832" t="s">
        <v>5996</v>
      </c>
      <c r="C198" s="832" t="s">
        <v>4118</v>
      </c>
      <c r="D198" s="832" t="s">
        <v>6007</v>
      </c>
      <c r="E198" s="832" t="s">
        <v>6008</v>
      </c>
      <c r="F198" s="849">
        <v>2</v>
      </c>
      <c r="G198" s="849">
        <v>278</v>
      </c>
      <c r="H198" s="849"/>
      <c r="I198" s="849">
        <v>139</v>
      </c>
      <c r="J198" s="849"/>
      <c r="K198" s="849"/>
      <c r="L198" s="849"/>
      <c r="M198" s="849"/>
      <c r="N198" s="849"/>
      <c r="O198" s="849"/>
      <c r="P198" s="837"/>
      <c r="Q198" s="850"/>
    </row>
    <row r="199" spans="1:17" ht="14.4" customHeight="1" x14ac:dyDescent="0.3">
      <c r="A199" s="831" t="s">
        <v>5995</v>
      </c>
      <c r="B199" s="832" t="s">
        <v>5996</v>
      </c>
      <c r="C199" s="832" t="s">
        <v>4118</v>
      </c>
      <c r="D199" s="832" t="s">
        <v>6009</v>
      </c>
      <c r="E199" s="832" t="s">
        <v>6010</v>
      </c>
      <c r="F199" s="849"/>
      <c r="G199" s="849"/>
      <c r="H199" s="849"/>
      <c r="I199" s="849"/>
      <c r="J199" s="849">
        <v>1</v>
      </c>
      <c r="K199" s="849">
        <v>65</v>
      </c>
      <c r="L199" s="849">
        <v>1</v>
      </c>
      <c r="M199" s="849">
        <v>65</v>
      </c>
      <c r="N199" s="849"/>
      <c r="O199" s="849"/>
      <c r="P199" s="837"/>
      <c r="Q199" s="850"/>
    </row>
    <row r="200" spans="1:17" ht="14.4" customHeight="1" x14ac:dyDescent="0.3">
      <c r="A200" s="831" t="s">
        <v>5995</v>
      </c>
      <c r="B200" s="832" t="s">
        <v>5996</v>
      </c>
      <c r="C200" s="832" t="s">
        <v>4118</v>
      </c>
      <c r="D200" s="832" t="s">
        <v>6011</v>
      </c>
      <c r="E200" s="832" t="s">
        <v>6012</v>
      </c>
      <c r="F200" s="849">
        <v>86</v>
      </c>
      <c r="G200" s="849">
        <v>10062</v>
      </c>
      <c r="H200" s="849">
        <v>0.7398529411764706</v>
      </c>
      <c r="I200" s="849">
        <v>117</v>
      </c>
      <c r="J200" s="849">
        <v>100</v>
      </c>
      <c r="K200" s="849">
        <v>13600</v>
      </c>
      <c r="L200" s="849">
        <v>1</v>
      </c>
      <c r="M200" s="849">
        <v>136</v>
      </c>
      <c r="N200" s="849">
        <v>80</v>
      </c>
      <c r="O200" s="849">
        <v>10960</v>
      </c>
      <c r="P200" s="837">
        <v>0.80588235294117649</v>
      </c>
      <c r="Q200" s="850">
        <v>137</v>
      </c>
    </row>
    <row r="201" spans="1:17" ht="14.4" customHeight="1" x14ac:dyDescent="0.3">
      <c r="A201" s="831" t="s">
        <v>5995</v>
      </c>
      <c r="B201" s="832" t="s">
        <v>5996</v>
      </c>
      <c r="C201" s="832" t="s">
        <v>4118</v>
      </c>
      <c r="D201" s="832" t="s">
        <v>6013</v>
      </c>
      <c r="E201" s="832" t="s">
        <v>6014</v>
      </c>
      <c r="F201" s="849">
        <v>25</v>
      </c>
      <c r="G201" s="849">
        <v>2275</v>
      </c>
      <c r="H201" s="849">
        <v>0.69444444444444442</v>
      </c>
      <c r="I201" s="849">
        <v>91</v>
      </c>
      <c r="J201" s="849">
        <v>36</v>
      </c>
      <c r="K201" s="849">
        <v>3276</v>
      </c>
      <c r="L201" s="849">
        <v>1</v>
      </c>
      <c r="M201" s="849">
        <v>91</v>
      </c>
      <c r="N201" s="849">
        <v>32</v>
      </c>
      <c r="O201" s="849">
        <v>2912</v>
      </c>
      <c r="P201" s="837">
        <v>0.88888888888888884</v>
      </c>
      <c r="Q201" s="850">
        <v>91</v>
      </c>
    </row>
    <row r="202" spans="1:17" ht="14.4" customHeight="1" x14ac:dyDescent="0.3">
      <c r="A202" s="831" t="s">
        <v>5995</v>
      </c>
      <c r="B202" s="832" t="s">
        <v>5996</v>
      </c>
      <c r="C202" s="832" t="s">
        <v>4118</v>
      </c>
      <c r="D202" s="832" t="s">
        <v>6015</v>
      </c>
      <c r="E202" s="832" t="s">
        <v>6016</v>
      </c>
      <c r="F202" s="849"/>
      <c r="G202" s="849"/>
      <c r="H202" s="849"/>
      <c r="I202" s="849"/>
      <c r="J202" s="849"/>
      <c r="K202" s="849"/>
      <c r="L202" s="849"/>
      <c r="M202" s="849"/>
      <c r="N202" s="849">
        <v>2</v>
      </c>
      <c r="O202" s="849">
        <v>276</v>
      </c>
      <c r="P202" s="837"/>
      <c r="Q202" s="850">
        <v>138</v>
      </c>
    </row>
    <row r="203" spans="1:17" ht="14.4" customHeight="1" x14ac:dyDescent="0.3">
      <c r="A203" s="831" t="s">
        <v>5995</v>
      </c>
      <c r="B203" s="832" t="s">
        <v>5996</v>
      </c>
      <c r="C203" s="832" t="s">
        <v>4118</v>
      </c>
      <c r="D203" s="832" t="s">
        <v>6017</v>
      </c>
      <c r="E203" s="832" t="s">
        <v>6018</v>
      </c>
      <c r="F203" s="849">
        <v>7</v>
      </c>
      <c r="G203" s="849">
        <v>147</v>
      </c>
      <c r="H203" s="849"/>
      <c r="I203" s="849">
        <v>21</v>
      </c>
      <c r="J203" s="849"/>
      <c r="K203" s="849"/>
      <c r="L203" s="849"/>
      <c r="M203" s="849"/>
      <c r="N203" s="849">
        <v>3</v>
      </c>
      <c r="O203" s="849">
        <v>198</v>
      </c>
      <c r="P203" s="837"/>
      <c r="Q203" s="850">
        <v>66</v>
      </c>
    </row>
    <row r="204" spans="1:17" ht="14.4" customHeight="1" x14ac:dyDescent="0.3">
      <c r="A204" s="831" t="s">
        <v>5995</v>
      </c>
      <c r="B204" s="832" t="s">
        <v>5996</v>
      </c>
      <c r="C204" s="832" t="s">
        <v>4118</v>
      </c>
      <c r="D204" s="832" t="s">
        <v>6019</v>
      </c>
      <c r="E204" s="832" t="s">
        <v>6020</v>
      </c>
      <c r="F204" s="849">
        <v>24</v>
      </c>
      <c r="G204" s="849">
        <v>11712</v>
      </c>
      <c r="H204" s="849"/>
      <c r="I204" s="849">
        <v>488</v>
      </c>
      <c r="J204" s="849"/>
      <c r="K204" s="849"/>
      <c r="L204" s="849"/>
      <c r="M204" s="849"/>
      <c r="N204" s="849"/>
      <c r="O204" s="849"/>
      <c r="P204" s="837"/>
      <c r="Q204" s="850"/>
    </row>
    <row r="205" spans="1:17" ht="14.4" customHeight="1" x14ac:dyDescent="0.3">
      <c r="A205" s="831" t="s">
        <v>5995</v>
      </c>
      <c r="B205" s="832" t="s">
        <v>5996</v>
      </c>
      <c r="C205" s="832" t="s">
        <v>4118</v>
      </c>
      <c r="D205" s="832" t="s">
        <v>6021</v>
      </c>
      <c r="E205" s="832" t="s">
        <v>6022</v>
      </c>
      <c r="F205" s="849">
        <v>15</v>
      </c>
      <c r="G205" s="849">
        <v>615</v>
      </c>
      <c r="H205" s="849">
        <v>0.80392156862745101</v>
      </c>
      <c r="I205" s="849">
        <v>41</v>
      </c>
      <c r="J205" s="849">
        <v>15</v>
      </c>
      <c r="K205" s="849">
        <v>765</v>
      </c>
      <c r="L205" s="849">
        <v>1</v>
      </c>
      <c r="M205" s="849">
        <v>51</v>
      </c>
      <c r="N205" s="849">
        <v>18</v>
      </c>
      <c r="O205" s="849">
        <v>918</v>
      </c>
      <c r="P205" s="837">
        <v>1.2</v>
      </c>
      <c r="Q205" s="850">
        <v>51</v>
      </c>
    </row>
    <row r="206" spans="1:17" ht="14.4" customHeight="1" x14ac:dyDescent="0.3">
      <c r="A206" s="831" t="s">
        <v>5995</v>
      </c>
      <c r="B206" s="832" t="s">
        <v>5996</v>
      </c>
      <c r="C206" s="832" t="s">
        <v>4118</v>
      </c>
      <c r="D206" s="832" t="s">
        <v>6023</v>
      </c>
      <c r="E206" s="832" t="s">
        <v>6024</v>
      </c>
      <c r="F206" s="849">
        <v>1</v>
      </c>
      <c r="G206" s="849">
        <v>614</v>
      </c>
      <c r="H206" s="849">
        <v>0.25081699346405228</v>
      </c>
      <c r="I206" s="849">
        <v>614</v>
      </c>
      <c r="J206" s="849">
        <v>4</v>
      </c>
      <c r="K206" s="849">
        <v>2448</v>
      </c>
      <c r="L206" s="849">
        <v>1</v>
      </c>
      <c r="M206" s="849">
        <v>612</v>
      </c>
      <c r="N206" s="849"/>
      <c r="O206" s="849"/>
      <c r="P206" s="837"/>
      <c r="Q206" s="850"/>
    </row>
    <row r="207" spans="1:17" ht="14.4" customHeight="1" x14ac:dyDescent="0.3">
      <c r="A207" s="831" t="s">
        <v>5995</v>
      </c>
      <c r="B207" s="832" t="s">
        <v>5996</v>
      </c>
      <c r="C207" s="832" t="s">
        <v>4118</v>
      </c>
      <c r="D207" s="832" t="s">
        <v>6025</v>
      </c>
      <c r="E207" s="832" t="s">
        <v>6026</v>
      </c>
      <c r="F207" s="849">
        <v>1</v>
      </c>
      <c r="G207" s="849">
        <v>30</v>
      </c>
      <c r="H207" s="849"/>
      <c r="I207" s="849">
        <v>30</v>
      </c>
      <c r="J207" s="849"/>
      <c r="K207" s="849"/>
      <c r="L207" s="849"/>
      <c r="M207" s="849"/>
      <c r="N207" s="849"/>
      <c r="O207" s="849"/>
      <c r="P207" s="837"/>
      <c r="Q207" s="850"/>
    </row>
    <row r="208" spans="1:17" ht="14.4" customHeight="1" x14ac:dyDescent="0.3">
      <c r="A208" s="831" t="s">
        <v>5995</v>
      </c>
      <c r="B208" s="832" t="s">
        <v>5996</v>
      </c>
      <c r="C208" s="832" t="s">
        <v>4118</v>
      </c>
      <c r="D208" s="832" t="s">
        <v>6027</v>
      </c>
      <c r="E208" s="832" t="s">
        <v>6028</v>
      </c>
      <c r="F208" s="849"/>
      <c r="G208" s="849"/>
      <c r="H208" s="849"/>
      <c r="I208" s="849"/>
      <c r="J208" s="849"/>
      <c r="K208" s="849"/>
      <c r="L208" s="849"/>
      <c r="M208" s="849"/>
      <c r="N208" s="849">
        <v>50</v>
      </c>
      <c r="O208" s="849">
        <v>13050</v>
      </c>
      <c r="P208" s="837"/>
      <c r="Q208" s="850">
        <v>261</v>
      </c>
    </row>
    <row r="209" spans="1:17" ht="14.4" customHeight="1" x14ac:dyDescent="0.3">
      <c r="A209" s="831" t="s">
        <v>5995</v>
      </c>
      <c r="B209" s="832" t="s">
        <v>5996</v>
      </c>
      <c r="C209" s="832" t="s">
        <v>4118</v>
      </c>
      <c r="D209" s="832" t="s">
        <v>6029</v>
      </c>
      <c r="E209" s="832" t="s">
        <v>6030</v>
      </c>
      <c r="F209" s="849"/>
      <c r="G209" s="849"/>
      <c r="H209" s="849"/>
      <c r="I209" s="849"/>
      <c r="J209" s="849"/>
      <c r="K209" s="849"/>
      <c r="L209" s="849"/>
      <c r="M209" s="849"/>
      <c r="N209" s="849">
        <v>1</v>
      </c>
      <c r="O209" s="849">
        <v>165</v>
      </c>
      <c r="P209" s="837"/>
      <c r="Q209" s="850">
        <v>165</v>
      </c>
    </row>
    <row r="210" spans="1:17" ht="14.4" customHeight="1" x14ac:dyDescent="0.3">
      <c r="A210" s="831" t="s">
        <v>6031</v>
      </c>
      <c r="B210" s="832" t="s">
        <v>6032</v>
      </c>
      <c r="C210" s="832" t="s">
        <v>4118</v>
      </c>
      <c r="D210" s="832" t="s">
        <v>6033</v>
      </c>
      <c r="E210" s="832" t="s">
        <v>6034</v>
      </c>
      <c r="F210" s="849">
        <v>1</v>
      </c>
      <c r="G210" s="849">
        <v>168</v>
      </c>
      <c r="H210" s="849"/>
      <c r="I210" s="849">
        <v>168</v>
      </c>
      <c r="J210" s="849"/>
      <c r="K210" s="849"/>
      <c r="L210" s="849"/>
      <c r="M210" s="849"/>
      <c r="N210" s="849">
        <v>2</v>
      </c>
      <c r="O210" s="849">
        <v>336</v>
      </c>
      <c r="P210" s="837"/>
      <c r="Q210" s="850">
        <v>168</v>
      </c>
    </row>
    <row r="211" spans="1:17" ht="14.4" customHeight="1" x14ac:dyDescent="0.3">
      <c r="A211" s="831" t="s">
        <v>6031</v>
      </c>
      <c r="B211" s="832" t="s">
        <v>6032</v>
      </c>
      <c r="C211" s="832" t="s">
        <v>4118</v>
      </c>
      <c r="D211" s="832" t="s">
        <v>6035</v>
      </c>
      <c r="E211" s="832" t="s">
        <v>6036</v>
      </c>
      <c r="F211" s="849">
        <v>1</v>
      </c>
      <c r="G211" s="849">
        <v>174</v>
      </c>
      <c r="H211" s="849"/>
      <c r="I211" s="849">
        <v>174</v>
      </c>
      <c r="J211" s="849"/>
      <c r="K211" s="849"/>
      <c r="L211" s="849"/>
      <c r="M211" s="849"/>
      <c r="N211" s="849">
        <v>2</v>
      </c>
      <c r="O211" s="849">
        <v>348</v>
      </c>
      <c r="P211" s="837"/>
      <c r="Q211" s="850">
        <v>174</v>
      </c>
    </row>
    <row r="212" spans="1:17" ht="14.4" customHeight="1" x14ac:dyDescent="0.3">
      <c r="A212" s="831" t="s">
        <v>6031</v>
      </c>
      <c r="B212" s="832" t="s">
        <v>6032</v>
      </c>
      <c r="C212" s="832" t="s">
        <v>4118</v>
      </c>
      <c r="D212" s="832" t="s">
        <v>6037</v>
      </c>
      <c r="E212" s="832" t="s">
        <v>6038</v>
      </c>
      <c r="F212" s="849">
        <v>3</v>
      </c>
      <c r="G212" s="849">
        <v>1050</v>
      </c>
      <c r="H212" s="849"/>
      <c r="I212" s="849">
        <v>350</v>
      </c>
      <c r="J212" s="849"/>
      <c r="K212" s="849"/>
      <c r="L212" s="849"/>
      <c r="M212" s="849"/>
      <c r="N212" s="849">
        <v>10</v>
      </c>
      <c r="O212" s="849">
        <v>3500</v>
      </c>
      <c r="P212" s="837"/>
      <c r="Q212" s="850">
        <v>350</v>
      </c>
    </row>
    <row r="213" spans="1:17" ht="14.4" customHeight="1" x14ac:dyDescent="0.3">
      <c r="A213" s="831" t="s">
        <v>6031</v>
      </c>
      <c r="B213" s="832" t="s">
        <v>6032</v>
      </c>
      <c r="C213" s="832" t="s">
        <v>4118</v>
      </c>
      <c r="D213" s="832" t="s">
        <v>6039</v>
      </c>
      <c r="E213" s="832" t="s">
        <v>6040</v>
      </c>
      <c r="F213" s="849">
        <v>1</v>
      </c>
      <c r="G213" s="849">
        <v>40</v>
      </c>
      <c r="H213" s="849"/>
      <c r="I213" s="849">
        <v>40</v>
      </c>
      <c r="J213" s="849"/>
      <c r="K213" s="849"/>
      <c r="L213" s="849"/>
      <c r="M213" s="849"/>
      <c r="N213" s="849">
        <v>2</v>
      </c>
      <c r="O213" s="849">
        <v>80</v>
      </c>
      <c r="P213" s="837"/>
      <c r="Q213" s="850">
        <v>40</v>
      </c>
    </row>
    <row r="214" spans="1:17" ht="14.4" customHeight="1" x14ac:dyDescent="0.3">
      <c r="A214" s="831" t="s">
        <v>6031</v>
      </c>
      <c r="B214" s="832" t="s">
        <v>6032</v>
      </c>
      <c r="C214" s="832" t="s">
        <v>4118</v>
      </c>
      <c r="D214" s="832" t="s">
        <v>6041</v>
      </c>
      <c r="E214" s="832" t="s">
        <v>6042</v>
      </c>
      <c r="F214" s="849">
        <v>1</v>
      </c>
      <c r="G214" s="849">
        <v>171</v>
      </c>
      <c r="H214" s="849"/>
      <c r="I214" s="849">
        <v>171</v>
      </c>
      <c r="J214" s="849"/>
      <c r="K214" s="849"/>
      <c r="L214" s="849"/>
      <c r="M214" s="849"/>
      <c r="N214" s="849">
        <v>2</v>
      </c>
      <c r="O214" s="849">
        <v>342</v>
      </c>
      <c r="P214" s="837"/>
      <c r="Q214" s="850">
        <v>171</v>
      </c>
    </row>
    <row r="215" spans="1:17" ht="14.4" customHeight="1" x14ac:dyDescent="0.3">
      <c r="A215" s="831" t="s">
        <v>6031</v>
      </c>
      <c r="B215" s="832" t="s">
        <v>6032</v>
      </c>
      <c r="C215" s="832" t="s">
        <v>4118</v>
      </c>
      <c r="D215" s="832" t="s">
        <v>6043</v>
      </c>
      <c r="E215" s="832" t="s">
        <v>6044</v>
      </c>
      <c r="F215" s="849"/>
      <c r="G215" s="849"/>
      <c r="H215" s="849"/>
      <c r="I215" s="849"/>
      <c r="J215" s="849"/>
      <c r="K215" s="849"/>
      <c r="L215" s="849"/>
      <c r="M215" s="849"/>
      <c r="N215" s="849">
        <v>2</v>
      </c>
      <c r="O215" s="849">
        <v>700</v>
      </c>
      <c r="P215" s="837"/>
      <c r="Q215" s="850">
        <v>350</v>
      </c>
    </row>
    <row r="216" spans="1:17" ht="14.4" customHeight="1" x14ac:dyDescent="0.3">
      <c r="A216" s="831" t="s">
        <v>6031</v>
      </c>
      <c r="B216" s="832" t="s">
        <v>6032</v>
      </c>
      <c r="C216" s="832" t="s">
        <v>4118</v>
      </c>
      <c r="D216" s="832" t="s">
        <v>6045</v>
      </c>
      <c r="E216" s="832" t="s">
        <v>6046</v>
      </c>
      <c r="F216" s="849">
        <v>1</v>
      </c>
      <c r="G216" s="849">
        <v>174</v>
      </c>
      <c r="H216" s="849"/>
      <c r="I216" s="849">
        <v>174</v>
      </c>
      <c r="J216" s="849"/>
      <c r="K216" s="849"/>
      <c r="L216" s="849"/>
      <c r="M216" s="849"/>
      <c r="N216" s="849">
        <v>2</v>
      </c>
      <c r="O216" s="849">
        <v>348</v>
      </c>
      <c r="P216" s="837"/>
      <c r="Q216" s="850">
        <v>174</v>
      </c>
    </row>
    <row r="217" spans="1:17" ht="14.4" customHeight="1" thickBot="1" x14ac:dyDescent="0.35">
      <c r="A217" s="839" t="s">
        <v>6031</v>
      </c>
      <c r="B217" s="840" t="s">
        <v>6032</v>
      </c>
      <c r="C217" s="840" t="s">
        <v>4118</v>
      </c>
      <c r="D217" s="840" t="s">
        <v>6047</v>
      </c>
      <c r="E217" s="840" t="s">
        <v>6048</v>
      </c>
      <c r="F217" s="851">
        <v>1</v>
      </c>
      <c r="G217" s="851">
        <v>168</v>
      </c>
      <c r="H217" s="851"/>
      <c r="I217" s="851">
        <v>168</v>
      </c>
      <c r="J217" s="851"/>
      <c r="K217" s="851"/>
      <c r="L217" s="851"/>
      <c r="M217" s="851"/>
      <c r="N217" s="851">
        <v>2</v>
      </c>
      <c r="O217" s="851">
        <v>336</v>
      </c>
      <c r="P217" s="845"/>
      <c r="Q217" s="852">
        <v>168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9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2296</v>
      </c>
      <c r="D3" s="193">
        <f>SUBTOTAL(9,D6:D1048576)</f>
        <v>2424</v>
      </c>
      <c r="E3" s="193">
        <f>SUBTOTAL(9,E6:E1048576)</f>
        <v>2088</v>
      </c>
      <c r="F3" s="194">
        <f>IF(OR(E3=0,D3=0),"",E3/D3)</f>
        <v>0.86138613861386137</v>
      </c>
      <c r="G3" s="388">
        <f>SUBTOTAL(9,G6:G1048576)</f>
        <v>5422.1144000000004</v>
      </c>
      <c r="H3" s="389">
        <f>SUBTOTAL(9,H6:H1048576)</f>
        <v>5631.4381399999984</v>
      </c>
      <c r="I3" s="389">
        <f>SUBTOTAL(9,I6:I1048576)</f>
        <v>4461.6996200000003</v>
      </c>
      <c r="J3" s="194">
        <f>IF(OR(I3=0,H3=0),"",I3/H3)</f>
        <v>0.7922842281279151</v>
      </c>
      <c r="K3" s="388">
        <f>SUBTOTAL(9,K6:K1048576)</f>
        <v>852.8</v>
      </c>
      <c r="L3" s="389">
        <f>SUBTOTAL(9,L6:L1048576)</f>
        <v>886.74</v>
      </c>
      <c r="M3" s="389">
        <f>SUBTOTAL(9,M6:M1048576)</f>
        <v>668.28</v>
      </c>
      <c r="N3" s="195">
        <f>IF(OR(M3=0,E3=0),"",M3*1000/E3)</f>
        <v>320.05747126436779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6"/>
      <c r="B5" s="997"/>
      <c r="C5" s="1004">
        <v>2015</v>
      </c>
      <c r="D5" s="1004">
        <v>2017</v>
      </c>
      <c r="E5" s="1004">
        <v>2018</v>
      </c>
      <c r="F5" s="1005" t="s">
        <v>2</v>
      </c>
      <c r="G5" s="1015">
        <v>2015</v>
      </c>
      <c r="H5" s="1004">
        <v>2017</v>
      </c>
      <c r="I5" s="1004">
        <v>2018</v>
      </c>
      <c r="J5" s="1005" t="s">
        <v>2</v>
      </c>
      <c r="K5" s="1015">
        <v>2015</v>
      </c>
      <c r="L5" s="1004">
        <v>2017</v>
      </c>
      <c r="M5" s="1004">
        <v>2018</v>
      </c>
      <c r="N5" s="1016" t="s">
        <v>92</v>
      </c>
    </row>
    <row r="6" spans="1:14" ht="14.4" customHeight="1" x14ac:dyDescent="0.3">
      <c r="A6" s="998" t="s">
        <v>5118</v>
      </c>
      <c r="B6" s="1001" t="s">
        <v>6050</v>
      </c>
      <c r="C6" s="1006">
        <v>1890</v>
      </c>
      <c r="D6" s="1007">
        <v>2027</v>
      </c>
      <c r="E6" s="1007">
        <v>1719</v>
      </c>
      <c r="F6" s="1012">
        <v>0.90952380952380951</v>
      </c>
      <c r="G6" s="1006">
        <v>1915.9402999999998</v>
      </c>
      <c r="H6" s="1007">
        <v>2028.5723200000002</v>
      </c>
      <c r="I6" s="1007">
        <v>1730.5100400000006</v>
      </c>
      <c r="J6" s="1012">
        <v>0.90321709919667159</v>
      </c>
      <c r="K6" s="1006">
        <v>226.8</v>
      </c>
      <c r="L6" s="1007">
        <v>243.24</v>
      </c>
      <c r="M6" s="1007">
        <v>206.28</v>
      </c>
      <c r="N6" s="1017">
        <v>120</v>
      </c>
    </row>
    <row r="7" spans="1:14" ht="14.4" customHeight="1" x14ac:dyDescent="0.3">
      <c r="A7" s="999" t="s">
        <v>5353</v>
      </c>
      <c r="B7" s="1002" t="s">
        <v>6051</v>
      </c>
      <c r="C7" s="1008">
        <v>233</v>
      </c>
      <c r="D7" s="1009">
        <v>262</v>
      </c>
      <c r="E7" s="1009">
        <v>116</v>
      </c>
      <c r="F7" s="1013">
        <v>0.4978540772532189</v>
      </c>
      <c r="G7" s="1008">
        <v>2494.8009000000002</v>
      </c>
      <c r="H7" s="1009">
        <v>2813.1646199999991</v>
      </c>
      <c r="I7" s="1009">
        <v>1255.1334999999999</v>
      </c>
      <c r="J7" s="1013">
        <v>0.50309966618979485</v>
      </c>
      <c r="K7" s="1008">
        <v>466</v>
      </c>
      <c r="L7" s="1009">
        <v>524</v>
      </c>
      <c r="M7" s="1009">
        <v>232</v>
      </c>
      <c r="N7" s="1018">
        <v>2000</v>
      </c>
    </row>
    <row r="8" spans="1:14" ht="14.4" customHeight="1" x14ac:dyDescent="0.3">
      <c r="A8" s="999" t="s">
        <v>5357</v>
      </c>
      <c r="B8" s="1002" t="s">
        <v>6051</v>
      </c>
      <c r="C8" s="1008">
        <v>147</v>
      </c>
      <c r="D8" s="1009">
        <v>104</v>
      </c>
      <c r="E8" s="1009">
        <v>207</v>
      </c>
      <c r="F8" s="1013">
        <v>1.4081632653061225</v>
      </c>
      <c r="G8" s="1008">
        <v>883.23480000000018</v>
      </c>
      <c r="H8" s="1009">
        <v>624.87360000000001</v>
      </c>
      <c r="I8" s="1009">
        <v>1248.1449599999999</v>
      </c>
      <c r="J8" s="1013">
        <v>1.4131519274376412</v>
      </c>
      <c r="K8" s="1008">
        <v>147</v>
      </c>
      <c r="L8" s="1009">
        <v>104</v>
      </c>
      <c r="M8" s="1009">
        <v>207</v>
      </c>
      <c r="N8" s="1018">
        <v>1000</v>
      </c>
    </row>
    <row r="9" spans="1:14" ht="14.4" customHeight="1" thickBot="1" x14ac:dyDescent="0.35">
      <c r="A9" s="1000" t="s">
        <v>5355</v>
      </c>
      <c r="B9" s="1003" t="s">
        <v>6051</v>
      </c>
      <c r="C9" s="1010">
        <v>26</v>
      </c>
      <c r="D9" s="1011">
        <v>31</v>
      </c>
      <c r="E9" s="1011">
        <v>46</v>
      </c>
      <c r="F9" s="1014">
        <v>1.7692307692307692</v>
      </c>
      <c r="G9" s="1010">
        <v>128.13839999999999</v>
      </c>
      <c r="H9" s="1011">
        <v>164.82759999999996</v>
      </c>
      <c r="I9" s="1011">
        <v>227.91111999999998</v>
      </c>
      <c r="J9" s="1014">
        <v>1.7786324786324785</v>
      </c>
      <c r="K9" s="1010">
        <v>13</v>
      </c>
      <c r="L9" s="1011">
        <v>15.5</v>
      </c>
      <c r="M9" s="1011">
        <v>23</v>
      </c>
      <c r="N9" s="1019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0.88791450111928394</v>
      </c>
      <c r="C4" s="323">
        <f t="shared" ref="C4:M4" si="0">(C10+C8)/C6</f>
        <v>0.76629902175532527</v>
      </c>
      <c r="D4" s="323">
        <f t="shared" si="0"/>
        <v>0.75180904092194456</v>
      </c>
      <c r="E4" s="323">
        <f t="shared" si="0"/>
        <v>0.79802992993899258</v>
      </c>
      <c r="F4" s="323">
        <f t="shared" si="0"/>
        <v>4.8949639111215783E-2</v>
      </c>
      <c r="G4" s="323">
        <f t="shared" si="0"/>
        <v>4.8949639111215783E-2</v>
      </c>
      <c r="H4" s="323">
        <f t="shared" si="0"/>
        <v>4.8949639111215783E-2</v>
      </c>
      <c r="I4" s="323">
        <f t="shared" si="0"/>
        <v>4.8949639111215783E-2</v>
      </c>
      <c r="J4" s="323">
        <f t="shared" si="0"/>
        <v>4.8949639111215783E-2</v>
      </c>
      <c r="K4" s="323">
        <f t="shared" si="0"/>
        <v>4.8949639111215783E-2</v>
      </c>
      <c r="L4" s="323">
        <f t="shared" si="0"/>
        <v>4.8949639111215783E-2</v>
      </c>
      <c r="M4" s="323">
        <f t="shared" si="0"/>
        <v>4.8949639111215783E-2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6263.5991899999999</v>
      </c>
      <c r="C5" s="323">
        <f>IF(ISERROR(VLOOKUP($A5,'Man Tab'!$A:$Q,COLUMN()+2,0)),0,VLOOKUP($A5,'Man Tab'!$A:$Q,COLUMN()+2,0))</f>
        <v>6323.5309200000002</v>
      </c>
      <c r="D5" s="323">
        <f>IF(ISERROR(VLOOKUP($A5,'Man Tab'!$A:$Q,COLUMN()+2,0)),0,VLOOKUP($A5,'Man Tab'!$A:$Q,COLUMN()+2,0))</f>
        <v>6759.3545800000202</v>
      </c>
      <c r="E5" s="323">
        <f>IF(ISERROR(VLOOKUP($A5,'Man Tab'!$A:$Q,COLUMN()+2,0)),0,VLOOKUP($A5,'Man Tab'!$A:$Q,COLUMN()+2,0))</f>
        <v>6824.5683200000303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6263.5991899999999</v>
      </c>
      <c r="C6" s="325">
        <f t="shared" ref="C6:M6" si="1">C5+B6</f>
        <v>12587.13011</v>
      </c>
      <c r="D6" s="325">
        <f t="shared" si="1"/>
        <v>19346.484690000019</v>
      </c>
      <c r="E6" s="325">
        <f t="shared" si="1"/>
        <v>26171.053010000051</v>
      </c>
      <c r="F6" s="325">
        <f t="shared" si="1"/>
        <v>26171.053010000051</v>
      </c>
      <c r="G6" s="325">
        <f t="shared" si="1"/>
        <v>26171.053010000051</v>
      </c>
      <c r="H6" s="325">
        <f t="shared" si="1"/>
        <v>26171.053010000051</v>
      </c>
      <c r="I6" s="325">
        <f t="shared" si="1"/>
        <v>26171.053010000051</v>
      </c>
      <c r="J6" s="325">
        <f t="shared" si="1"/>
        <v>26171.053010000051</v>
      </c>
      <c r="K6" s="325">
        <f t="shared" si="1"/>
        <v>26171.053010000051</v>
      </c>
      <c r="L6" s="325">
        <f t="shared" si="1"/>
        <v>26171.053010000051</v>
      </c>
      <c r="M6" s="325">
        <f t="shared" si="1"/>
        <v>26171.053010000051</v>
      </c>
    </row>
    <row r="7" spans="1:13" ht="14.4" customHeight="1" x14ac:dyDescent="0.3">
      <c r="A7" s="324" t="s">
        <v>125</v>
      </c>
      <c r="B7" s="324">
        <v>174.28100000000001</v>
      </c>
      <c r="C7" s="324">
        <v>300.34399999999999</v>
      </c>
      <c r="D7" s="324">
        <v>452.72399999999999</v>
      </c>
      <c r="E7" s="324">
        <v>653.47400000000005</v>
      </c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5228.43</v>
      </c>
      <c r="C8" s="325">
        <f t="shared" ref="C8:M8" si="2">C7*30</f>
        <v>9010.32</v>
      </c>
      <c r="D8" s="325">
        <f t="shared" si="2"/>
        <v>13581.72</v>
      </c>
      <c r="E8" s="325">
        <f t="shared" si="2"/>
        <v>19604.22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333110.55000000005</v>
      </c>
      <c r="C9" s="324">
        <v>302074.94000000006</v>
      </c>
      <c r="D9" s="324">
        <v>327956.60999999993</v>
      </c>
      <c r="E9" s="324">
        <v>317921.50000000006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333.11055000000005</v>
      </c>
      <c r="C10" s="325">
        <f t="shared" ref="C10:M10" si="3">C9/1000+B10</f>
        <v>635.18549000000007</v>
      </c>
      <c r="D10" s="325">
        <f t="shared" si="3"/>
        <v>963.14210000000003</v>
      </c>
      <c r="E10" s="325">
        <f t="shared" si="3"/>
        <v>1281.0636</v>
      </c>
      <c r="F10" s="325">
        <f t="shared" si="3"/>
        <v>1281.0636</v>
      </c>
      <c r="G10" s="325">
        <f t="shared" si="3"/>
        <v>1281.0636</v>
      </c>
      <c r="H10" s="325">
        <f t="shared" si="3"/>
        <v>1281.0636</v>
      </c>
      <c r="I10" s="325">
        <f t="shared" si="3"/>
        <v>1281.0636</v>
      </c>
      <c r="J10" s="325">
        <f t="shared" si="3"/>
        <v>1281.0636</v>
      </c>
      <c r="K10" s="325">
        <f t="shared" si="3"/>
        <v>1281.0636</v>
      </c>
      <c r="L10" s="325">
        <f t="shared" si="3"/>
        <v>1281.0636</v>
      </c>
      <c r="M10" s="325">
        <f t="shared" si="3"/>
        <v>1281.0636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4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0.90291386338025237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0.90291386338025237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2018</v>
      </c>
      <c r="C4" s="257" t="s">
        <v>30</v>
      </c>
      <c r="D4" s="406" t="s">
        <v>303</v>
      </c>
      <c r="E4" s="406" t="s">
        <v>304</v>
      </c>
      <c r="F4" s="406" t="s">
        <v>305</v>
      </c>
      <c r="G4" s="406" t="s">
        <v>306</v>
      </c>
      <c r="H4" s="406" t="s">
        <v>307</v>
      </c>
      <c r="I4" s="406" t="s">
        <v>308</v>
      </c>
      <c r="J4" s="406" t="s">
        <v>309</v>
      </c>
      <c r="K4" s="406" t="s">
        <v>310</v>
      </c>
      <c r="L4" s="406" t="s">
        <v>311</v>
      </c>
      <c r="M4" s="406" t="s">
        <v>312</v>
      </c>
      <c r="N4" s="406" t="s">
        <v>313</v>
      </c>
      <c r="O4" s="406" t="s">
        <v>314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18.140121926810998</v>
      </c>
      <c r="C6" s="53">
        <v>1.511676827234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>
        <v>0</v>
      </c>
    </row>
    <row r="7" spans="1:17" ht="14.4" customHeight="1" x14ac:dyDescent="0.3">
      <c r="A7" s="19" t="s">
        <v>35</v>
      </c>
      <c r="B7" s="55">
        <v>2455</v>
      </c>
      <c r="C7" s="56">
        <v>204.583333333333</v>
      </c>
      <c r="D7" s="56">
        <v>193.18314000000001</v>
      </c>
      <c r="E7" s="56">
        <v>84.104560000000006</v>
      </c>
      <c r="F7" s="56">
        <v>92.085340000000002</v>
      </c>
      <c r="G7" s="56">
        <v>126.219740000001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495.59278000000103</v>
      </c>
      <c r="Q7" s="185">
        <v>0.60561235845200001</v>
      </c>
    </row>
    <row r="8" spans="1:17" ht="14.4" customHeight="1" x14ac:dyDescent="0.3">
      <c r="A8" s="19" t="s">
        <v>36</v>
      </c>
      <c r="B8" s="55">
        <v>1817.2987690592599</v>
      </c>
      <c r="C8" s="56">
        <v>151.441564088272</v>
      </c>
      <c r="D8" s="56">
        <v>97.72</v>
      </c>
      <c r="E8" s="56">
        <v>85.19</v>
      </c>
      <c r="F8" s="56">
        <v>110.38</v>
      </c>
      <c r="G8" s="56">
        <v>156.210000000001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449.50000000000102</v>
      </c>
      <c r="Q8" s="185">
        <v>0.74203538953399995</v>
      </c>
    </row>
    <row r="9" spans="1:17" ht="14.4" customHeight="1" x14ac:dyDescent="0.3">
      <c r="A9" s="19" t="s">
        <v>37</v>
      </c>
      <c r="B9" s="55">
        <v>15819.2</v>
      </c>
      <c r="C9" s="56">
        <v>1318.2666666666701</v>
      </c>
      <c r="D9" s="56">
        <v>1021.34576</v>
      </c>
      <c r="E9" s="56">
        <v>1218.9075399999999</v>
      </c>
      <c r="F9" s="56">
        <v>1485.75677</v>
      </c>
      <c r="G9" s="56">
        <v>1410.4825900000101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5136.4926600000099</v>
      </c>
      <c r="Q9" s="185">
        <v>0.97409970036399995</v>
      </c>
    </row>
    <row r="10" spans="1:17" ht="14.4" customHeight="1" x14ac:dyDescent="0.3">
      <c r="A10" s="19" t="s">
        <v>38</v>
      </c>
      <c r="B10" s="55">
        <v>553.00011924758701</v>
      </c>
      <c r="C10" s="56">
        <v>46.083343270632</v>
      </c>
      <c r="D10" s="56">
        <v>39.87894</v>
      </c>
      <c r="E10" s="56">
        <v>36.850580000000001</v>
      </c>
      <c r="F10" s="56">
        <v>42.440829999999998</v>
      </c>
      <c r="G10" s="56">
        <v>43.413820000000001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162.58417</v>
      </c>
      <c r="Q10" s="185">
        <v>0.88201158195700002</v>
      </c>
    </row>
    <row r="11" spans="1:17" ht="14.4" customHeight="1" x14ac:dyDescent="0.3">
      <c r="A11" s="19" t="s">
        <v>39</v>
      </c>
      <c r="B11" s="55">
        <v>411.422022785411</v>
      </c>
      <c r="C11" s="56">
        <v>34.28516856545</v>
      </c>
      <c r="D11" s="56">
        <v>21.883150000000001</v>
      </c>
      <c r="E11" s="56">
        <v>27.444489999999998</v>
      </c>
      <c r="F11" s="56">
        <v>36.696710000000003</v>
      </c>
      <c r="G11" s="56">
        <v>31.901720000000001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117.92607</v>
      </c>
      <c r="Q11" s="185">
        <v>0.85989128050200003</v>
      </c>
    </row>
    <row r="12" spans="1:17" ht="14.4" customHeight="1" x14ac:dyDescent="0.3">
      <c r="A12" s="19" t="s">
        <v>40</v>
      </c>
      <c r="B12" s="55">
        <v>25.906767991511</v>
      </c>
      <c r="C12" s="56">
        <v>2.1588973326250001</v>
      </c>
      <c r="D12" s="56">
        <v>2.9680000000000002E-2</v>
      </c>
      <c r="E12" s="56">
        <v>0.78996999999999995</v>
      </c>
      <c r="F12" s="56">
        <v>3.0724999999999998</v>
      </c>
      <c r="G12" s="56">
        <v>0.43340000000000001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4.3255499999999998</v>
      </c>
      <c r="Q12" s="185">
        <v>0.50089806664600001</v>
      </c>
    </row>
    <row r="13" spans="1:17" ht="14.4" customHeight="1" x14ac:dyDescent="0.3">
      <c r="A13" s="19" t="s">
        <v>41</v>
      </c>
      <c r="B13" s="55">
        <v>118.856786155187</v>
      </c>
      <c r="C13" s="56">
        <v>9.9047321795979997</v>
      </c>
      <c r="D13" s="56">
        <v>11.34271</v>
      </c>
      <c r="E13" s="56">
        <v>7.28491</v>
      </c>
      <c r="F13" s="56">
        <v>20.804359999999999</v>
      </c>
      <c r="G13" s="56">
        <v>7.9594800000000001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47.391460000000002</v>
      </c>
      <c r="Q13" s="185">
        <v>1.196182267745</v>
      </c>
    </row>
    <row r="14" spans="1:17" ht="14.4" customHeight="1" x14ac:dyDescent="0.3">
      <c r="A14" s="19" t="s">
        <v>42</v>
      </c>
      <c r="B14" s="55">
        <v>1155.4461626443999</v>
      </c>
      <c r="C14" s="56">
        <v>96.287180220365997</v>
      </c>
      <c r="D14" s="56">
        <v>125.514</v>
      </c>
      <c r="E14" s="56">
        <v>118.979</v>
      </c>
      <c r="F14" s="56">
        <v>117.494</v>
      </c>
      <c r="G14" s="56">
        <v>82.171000000000006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444.15800000000098</v>
      </c>
      <c r="Q14" s="185">
        <v>1.153211671022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217.230600297162</v>
      </c>
      <c r="C17" s="56">
        <v>18.102550024763001</v>
      </c>
      <c r="D17" s="56">
        <v>24.993870000000001</v>
      </c>
      <c r="E17" s="56">
        <v>12.252750000000001</v>
      </c>
      <c r="F17" s="56">
        <v>9.5450900000000001</v>
      </c>
      <c r="G17" s="56">
        <v>91.782089999999997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138.57380000000001</v>
      </c>
      <c r="Q17" s="185">
        <v>1.9137331454740001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3.7749999999999999</v>
      </c>
      <c r="E18" s="56">
        <v>0</v>
      </c>
      <c r="F18" s="56">
        <v>0</v>
      </c>
      <c r="G18" s="56">
        <v>26.548999999999999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30.324000000000002</v>
      </c>
      <c r="Q18" s="185" t="s">
        <v>329</v>
      </c>
    </row>
    <row r="19" spans="1:17" ht="14.4" customHeight="1" x14ac:dyDescent="0.3">
      <c r="A19" s="19" t="s">
        <v>47</v>
      </c>
      <c r="B19" s="55">
        <v>1205.4123293872501</v>
      </c>
      <c r="C19" s="56">
        <v>100.451027448937</v>
      </c>
      <c r="D19" s="56">
        <v>115.2865</v>
      </c>
      <c r="E19" s="56">
        <v>70.719629999999995</v>
      </c>
      <c r="F19" s="56">
        <v>84.657830000000004</v>
      </c>
      <c r="G19" s="56">
        <v>95.648510000000002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366.31247000000099</v>
      </c>
      <c r="Q19" s="185">
        <v>0.91166929623000004</v>
      </c>
    </row>
    <row r="20" spans="1:17" ht="14.4" customHeight="1" x14ac:dyDescent="0.3">
      <c r="A20" s="19" t="s">
        <v>48</v>
      </c>
      <c r="B20" s="55">
        <v>57296.095541210198</v>
      </c>
      <c r="C20" s="56">
        <v>4774.6746284341798</v>
      </c>
      <c r="D20" s="56">
        <v>4526.6704799999998</v>
      </c>
      <c r="E20" s="56">
        <v>4544.8094600000004</v>
      </c>
      <c r="F20" s="56">
        <v>4610.5495500000097</v>
      </c>
      <c r="G20" s="56">
        <v>4597.9186300000201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18279.948120000001</v>
      </c>
      <c r="Q20" s="185">
        <v>0.95713056608799996</v>
      </c>
    </row>
    <row r="21" spans="1:17" ht="14.4" customHeight="1" x14ac:dyDescent="0.3">
      <c r="A21" s="20" t="s">
        <v>49</v>
      </c>
      <c r="B21" s="55">
        <v>1002.39784068866</v>
      </c>
      <c r="C21" s="56">
        <v>83.533153390720997</v>
      </c>
      <c r="D21" s="56">
        <v>76.805999999999997</v>
      </c>
      <c r="E21" s="56">
        <v>76.805999999999997</v>
      </c>
      <c r="F21" s="56">
        <v>80.569000000000003</v>
      </c>
      <c r="G21" s="56">
        <v>83.338999999999999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317.520000000001</v>
      </c>
      <c r="Q21" s="185">
        <v>0.95028137664900003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39.392069999999997</v>
      </c>
      <c r="F22" s="56">
        <v>50.241619999999998</v>
      </c>
      <c r="G22" s="56">
        <v>9.9749999999999996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99.608689999999996</v>
      </c>
      <c r="Q22" s="185" t="s">
        <v>329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2.2457651286239999</v>
      </c>
      <c r="C24" s="56">
        <v>0.187147094051</v>
      </c>
      <c r="D24" s="56">
        <v>5.1699599999999997</v>
      </c>
      <c r="E24" s="56">
        <v>-3.9999998989515E-5</v>
      </c>
      <c r="F24" s="56">
        <v>15.060980000000001</v>
      </c>
      <c r="G24" s="56">
        <v>60.564339999999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80.795240000001002</v>
      </c>
      <c r="Q24" s="185"/>
    </row>
    <row r="25" spans="1:17" ht="14.4" customHeight="1" x14ac:dyDescent="0.3">
      <c r="A25" s="21" t="s">
        <v>53</v>
      </c>
      <c r="B25" s="58">
        <v>82097.652826521997</v>
      </c>
      <c r="C25" s="59">
        <v>6841.47106887684</v>
      </c>
      <c r="D25" s="59">
        <v>6263.5991899999999</v>
      </c>
      <c r="E25" s="59">
        <v>6323.5309200000002</v>
      </c>
      <c r="F25" s="59">
        <v>6759.3545800000202</v>
      </c>
      <c r="G25" s="59">
        <v>6824.5683200000303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26171.05301</v>
      </c>
      <c r="Q25" s="186">
        <v>0.95633865679300001</v>
      </c>
    </row>
    <row r="26" spans="1:17" ht="14.4" customHeight="1" x14ac:dyDescent="0.3">
      <c r="A26" s="19" t="s">
        <v>54</v>
      </c>
      <c r="B26" s="55">
        <v>7351.5338247841</v>
      </c>
      <c r="C26" s="56">
        <v>612.627818732008</v>
      </c>
      <c r="D26" s="56">
        <v>716.88716999999997</v>
      </c>
      <c r="E26" s="56">
        <v>657.53533000000004</v>
      </c>
      <c r="F26" s="56">
        <v>676.32586000000003</v>
      </c>
      <c r="G26" s="56">
        <v>781.66948000000002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2832.4178400000001</v>
      </c>
      <c r="Q26" s="185">
        <v>1.1558477077739999</v>
      </c>
    </row>
    <row r="27" spans="1:17" ht="14.4" customHeight="1" x14ac:dyDescent="0.3">
      <c r="A27" s="22" t="s">
        <v>55</v>
      </c>
      <c r="B27" s="58">
        <v>89449.186651306096</v>
      </c>
      <c r="C27" s="59">
        <v>7454.0988876088504</v>
      </c>
      <c r="D27" s="59">
        <v>6980.4863599999999</v>
      </c>
      <c r="E27" s="59">
        <v>6981.0662499999999</v>
      </c>
      <c r="F27" s="59">
        <v>7435.6804400000201</v>
      </c>
      <c r="G27" s="59">
        <v>7606.2378000000299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29003.470850000002</v>
      </c>
      <c r="Q27" s="186">
        <v>0.97273564810799995</v>
      </c>
    </row>
    <row r="28" spans="1:17" ht="14.4" customHeight="1" x14ac:dyDescent="0.3">
      <c r="A28" s="20" t="s">
        <v>56</v>
      </c>
      <c r="B28" s="55">
        <v>316.24831324527003</v>
      </c>
      <c r="C28" s="56">
        <v>26.354026103772</v>
      </c>
      <c r="D28" s="56">
        <v>42.116889999999998</v>
      </c>
      <c r="E28" s="56">
        <v>37.113889999999998</v>
      </c>
      <c r="F28" s="56">
        <v>27.964759999999998</v>
      </c>
      <c r="G28" s="56">
        <v>18.185420000000001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125.38096</v>
      </c>
      <c r="Q28" s="185">
        <v>1.1893909445399999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327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319</v>
      </c>
      <c r="G4" s="536" t="s">
        <v>64</v>
      </c>
      <c r="H4" s="259" t="s">
        <v>182</v>
      </c>
      <c r="I4" s="534" t="s">
        <v>65</v>
      </c>
      <c r="J4" s="536" t="s">
        <v>321</v>
      </c>
      <c r="K4" s="537" t="s">
        <v>322</v>
      </c>
    </row>
    <row r="5" spans="1:11" ht="42" thickBot="1" x14ac:dyDescent="0.35">
      <c r="A5" s="103"/>
      <c r="B5" s="28" t="s">
        <v>315</v>
      </c>
      <c r="C5" s="29" t="s">
        <v>316</v>
      </c>
      <c r="D5" s="30" t="s">
        <v>317</v>
      </c>
      <c r="E5" s="30" t="s">
        <v>318</v>
      </c>
      <c r="F5" s="535"/>
      <c r="G5" s="535"/>
      <c r="H5" s="29" t="s">
        <v>320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74094.778567362999</v>
      </c>
      <c r="C6" s="701">
        <v>77717.861210000003</v>
      </c>
      <c r="D6" s="702">
        <v>3623.0826426369599</v>
      </c>
      <c r="E6" s="703">
        <v>1.048897948177</v>
      </c>
      <c r="F6" s="701">
        <v>82097.652826521997</v>
      </c>
      <c r="G6" s="702">
        <v>27365.884275507298</v>
      </c>
      <c r="H6" s="704">
        <v>6824.5683200000303</v>
      </c>
      <c r="I6" s="701">
        <v>26171.05301</v>
      </c>
      <c r="J6" s="702">
        <v>-1194.8312655073</v>
      </c>
      <c r="K6" s="705">
        <v>0.31877955226400001</v>
      </c>
    </row>
    <row r="7" spans="1:11" ht="14.4" customHeight="1" thickBot="1" x14ac:dyDescent="0.35">
      <c r="A7" s="720" t="s">
        <v>332</v>
      </c>
      <c r="B7" s="701">
        <v>22532.3962056526</v>
      </c>
      <c r="C7" s="701">
        <v>21609.34461</v>
      </c>
      <c r="D7" s="702">
        <v>-923.05159565264705</v>
      </c>
      <c r="E7" s="703">
        <v>0.95903446809500004</v>
      </c>
      <c r="F7" s="701">
        <v>22374.270749810199</v>
      </c>
      <c r="G7" s="702">
        <v>7458.0902499367203</v>
      </c>
      <c r="H7" s="704">
        <v>1858.7910900000099</v>
      </c>
      <c r="I7" s="701">
        <v>6857.9703600000103</v>
      </c>
      <c r="J7" s="702">
        <v>-600.11988993671105</v>
      </c>
      <c r="K7" s="705">
        <v>0.30651145848200001</v>
      </c>
    </row>
    <row r="8" spans="1:11" ht="14.4" customHeight="1" thickBot="1" x14ac:dyDescent="0.35">
      <c r="A8" s="721" t="s">
        <v>333</v>
      </c>
      <c r="B8" s="701">
        <v>21355.579048830001</v>
      </c>
      <c r="C8" s="701">
        <v>20447.911609999999</v>
      </c>
      <c r="D8" s="702">
        <v>-907.66743882995399</v>
      </c>
      <c r="E8" s="703">
        <v>0.95749740914199999</v>
      </c>
      <c r="F8" s="701">
        <v>21218.8245871658</v>
      </c>
      <c r="G8" s="702">
        <v>7072.9415290552597</v>
      </c>
      <c r="H8" s="704">
        <v>1776.6200900000099</v>
      </c>
      <c r="I8" s="701">
        <v>6413.8123600000099</v>
      </c>
      <c r="J8" s="702">
        <v>-659.12916905524401</v>
      </c>
      <c r="K8" s="705">
        <v>0.30226991762200001</v>
      </c>
    </row>
    <row r="9" spans="1:11" ht="14.4" customHeight="1" thickBot="1" x14ac:dyDescent="0.35">
      <c r="A9" s="722" t="s">
        <v>334</v>
      </c>
      <c r="B9" s="706">
        <v>0</v>
      </c>
      <c r="C9" s="706">
        <v>2.64E-3</v>
      </c>
      <c r="D9" s="707">
        <v>2.64E-3</v>
      </c>
      <c r="E9" s="708" t="s">
        <v>329</v>
      </c>
      <c r="F9" s="706">
        <v>0</v>
      </c>
      <c r="G9" s="707">
        <v>0</v>
      </c>
      <c r="H9" s="709">
        <v>-6.6E-4</v>
      </c>
      <c r="I9" s="706">
        <v>-3.3E-4</v>
      </c>
      <c r="J9" s="707">
        <v>-3.3E-4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2.64E-3</v>
      </c>
      <c r="D10" s="702">
        <v>2.64E-3</v>
      </c>
      <c r="E10" s="711" t="s">
        <v>329</v>
      </c>
      <c r="F10" s="701">
        <v>0</v>
      </c>
      <c r="G10" s="702">
        <v>0</v>
      </c>
      <c r="H10" s="704">
        <v>-6.6E-4</v>
      </c>
      <c r="I10" s="701">
        <v>-3.3E-4</v>
      </c>
      <c r="J10" s="702">
        <v>-3.3E-4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0</v>
      </c>
      <c r="C11" s="706">
        <v>19.27</v>
      </c>
      <c r="D11" s="707">
        <v>19.27</v>
      </c>
      <c r="E11" s="708" t="s">
        <v>337</v>
      </c>
      <c r="F11" s="706">
        <v>18.140121926810998</v>
      </c>
      <c r="G11" s="707">
        <v>6.046707308937</v>
      </c>
      <c r="H11" s="709">
        <v>0</v>
      </c>
      <c r="I11" s="706">
        <v>0</v>
      </c>
      <c r="J11" s="707">
        <v>-6.046707308937</v>
      </c>
      <c r="K11" s="713">
        <v>0</v>
      </c>
    </row>
    <row r="12" spans="1:11" ht="14.4" customHeight="1" thickBot="1" x14ac:dyDescent="0.35">
      <c r="A12" s="723" t="s">
        <v>338</v>
      </c>
      <c r="B12" s="701">
        <v>0</v>
      </c>
      <c r="C12" s="701">
        <v>19.27</v>
      </c>
      <c r="D12" s="702">
        <v>19.27</v>
      </c>
      <c r="E12" s="711" t="s">
        <v>337</v>
      </c>
      <c r="F12" s="701">
        <v>18.140121926810998</v>
      </c>
      <c r="G12" s="702">
        <v>6.046707308937</v>
      </c>
      <c r="H12" s="704">
        <v>0</v>
      </c>
      <c r="I12" s="701">
        <v>0</v>
      </c>
      <c r="J12" s="702">
        <v>-6.046707308937</v>
      </c>
      <c r="K12" s="705">
        <v>0</v>
      </c>
    </row>
    <row r="13" spans="1:11" ht="14.4" customHeight="1" thickBot="1" x14ac:dyDescent="0.35">
      <c r="A13" s="722" t="s">
        <v>339</v>
      </c>
      <c r="B13" s="706">
        <v>2454.6</v>
      </c>
      <c r="C13" s="706">
        <v>2169.6561499999998</v>
      </c>
      <c r="D13" s="707">
        <v>-284.94385</v>
      </c>
      <c r="E13" s="714">
        <v>0.88391434449600004</v>
      </c>
      <c r="F13" s="706">
        <v>2455</v>
      </c>
      <c r="G13" s="707">
        <v>818.33333333333303</v>
      </c>
      <c r="H13" s="709">
        <v>126.219740000001</v>
      </c>
      <c r="I13" s="706">
        <v>495.59278000000103</v>
      </c>
      <c r="J13" s="707">
        <v>-322.740553333332</v>
      </c>
      <c r="K13" s="713">
        <v>0.20187078615000001</v>
      </c>
    </row>
    <row r="14" spans="1:11" ht="14.4" customHeight="1" thickBot="1" x14ac:dyDescent="0.35">
      <c r="A14" s="723" t="s">
        <v>340</v>
      </c>
      <c r="B14" s="701">
        <v>1275</v>
      </c>
      <c r="C14" s="701">
        <v>1079.4231400000001</v>
      </c>
      <c r="D14" s="702">
        <v>-195.57686000000001</v>
      </c>
      <c r="E14" s="703">
        <v>0.84660638431299995</v>
      </c>
      <c r="F14" s="701">
        <v>1275</v>
      </c>
      <c r="G14" s="702">
        <v>425</v>
      </c>
      <c r="H14" s="704">
        <v>86.83569</v>
      </c>
      <c r="I14" s="701">
        <v>307.94339000000099</v>
      </c>
      <c r="J14" s="702">
        <v>-117.056609999999</v>
      </c>
      <c r="K14" s="705">
        <v>0.24152422744999999</v>
      </c>
    </row>
    <row r="15" spans="1:11" ht="14.4" customHeight="1" thickBot="1" x14ac:dyDescent="0.35">
      <c r="A15" s="723" t="s">
        <v>341</v>
      </c>
      <c r="B15" s="701">
        <v>60</v>
      </c>
      <c r="C15" s="701">
        <v>18.784140000000001</v>
      </c>
      <c r="D15" s="702">
        <v>-41.215859999999999</v>
      </c>
      <c r="E15" s="703">
        <v>0.31306899999999999</v>
      </c>
      <c r="F15" s="701">
        <v>20</v>
      </c>
      <c r="G15" s="702">
        <v>6.6666666666659999</v>
      </c>
      <c r="H15" s="704">
        <v>2.44319</v>
      </c>
      <c r="I15" s="701">
        <v>7.3295700000000004</v>
      </c>
      <c r="J15" s="702">
        <v>0.662903333333</v>
      </c>
      <c r="K15" s="705">
        <v>0.36647849999999998</v>
      </c>
    </row>
    <row r="16" spans="1:11" ht="14.4" customHeight="1" thickBot="1" x14ac:dyDescent="0.35">
      <c r="A16" s="723" t="s">
        <v>342</v>
      </c>
      <c r="B16" s="701">
        <v>5</v>
      </c>
      <c r="C16" s="701">
        <v>4.7815399999999997</v>
      </c>
      <c r="D16" s="702">
        <v>-0.21845999999900001</v>
      </c>
      <c r="E16" s="703">
        <v>0.95630800000000005</v>
      </c>
      <c r="F16" s="701">
        <v>5</v>
      </c>
      <c r="G16" s="702">
        <v>1.6666666666659999</v>
      </c>
      <c r="H16" s="704">
        <v>0.30671999999999999</v>
      </c>
      <c r="I16" s="701">
        <v>0.63300000000000001</v>
      </c>
      <c r="J16" s="702">
        <v>-1.0336666666659999</v>
      </c>
      <c r="K16" s="705">
        <v>0.12659999999999999</v>
      </c>
    </row>
    <row r="17" spans="1:11" ht="14.4" customHeight="1" thickBot="1" x14ac:dyDescent="0.35">
      <c r="A17" s="723" t="s">
        <v>343</v>
      </c>
      <c r="B17" s="701">
        <v>220</v>
      </c>
      <c r="C17" s="701">
        <v>286.76368000000002</v>
      </c>
      <c r="D17" s="702">
        <v>66.763679999999994</v>
      </c>
      <c r="E17" s="703">
        <v>1.3034712727269999</v>
      </c>
      <c r="F17" s="701">
        <v>300</v>
      </c>
      <c r="G17" s="702">
        <v>100</v>
      </c>
      <c r="H17" s="704">
        <v>0</v>
      </c>
      <c r="I17" s="701">
        <v>9.1577599999999997</v>
      </c>
      <c r="J17" s="702">
        <v>-90.842240000000004</v>
      </c>
      <c r="K17" s="705">
        <v>3.0525866666E-2</v>
      </c>
    </row>
    <row r="18" spans="1:11" ht="14.4" customHeight="1" thickBot="1" x14ac:dyDescent="0.35">
      <c r="A18" s="723" t="s">
        <v>344</v>
      </c>
      <c r="B18" s="701">
        <v>260</v>
      </c>
      <c r="C18" s="701">
        <v>140.33888999999999</v>
      </c>
      <c r="D18" s="702">
        <v>-119.66110999999999</v>
      </c>
      <c r="E18" s="703">
        <v>0.53976496153800002</v>
      </c>
      <c r="F18" s="701">
        <v>140</v>
      </c>
      <c r="G18" s="702">
        <v>46.666666666666003</v>
      </c>
      <c r="H18" s="704">
        <v>0</v>
      </c>
      <c r="I18" s="701">
        <v>0</v>
      </c>
      <c r="J18" s="702">
        <v>-46.666666666666003</v>
      </c>
      <c r="K18" s="705">
        <v>0</v>
      </c>
    </row>
    <row r="19" spans="1:11" ht="14.4" customHeight="1" thickBot="1" x14ac:dyDescent="0.35">
      <c r="A19" s="723" t="s">
        <v>345</v>
      </c>
      <c r="B19" s="701">
        <v>600</v>
      </c>
      <c r="C19" s="701">
        <v>619.37486999999999</v>
      </c>
      <c r="D19" s="702">
        <v>19.374870000000001</v>
      </c>
      <c r="E19" s="703">
        <v>1.03229145</v>
      </c>
      <c r="F19" s="701">
        <v>685</v>
      </c>
      <c r="G19" s="702">
        <v>228.333333333333</v>
      </c>
      <c r="H19" s="704">
        <v>35.318779999999997</v>
      </c>
      <c r="I19" s="701">
        <v>164.81729999999999</v>
      </c>
      <c r="J19" s="702">
        <v>-63.516033333332999</v>
      </c>
      <c r="K19" s="705">
        <v>0.24060919708</v>
      </c>
    </row>
    <row r="20" spans="1:11" ht="14.4" customHeight="1" thickBot="1" x14ac:dyDescent="0.35">
      <c r="A20" s="723" t="s">
        <v>346</v>
      </c>
      <c r="B20" s="701">
        <v>19.600000000000001</v>
      </c>
      <c r="C20" s="701">
        <v>1.9738899999999999</v>
      </c>
      <c r="D20" s="702">
        <v>-17.626110000000001</v>
      </c>
      <c r="E20" s="703">
        <v>0.100708673469</v>
      </c>
      <c r="F20" s="701">
        <v>10</v>
      </c>
      <c r="G20" s="702">
        <v>3.333333333333</v>
      </c>
      <c r="H20" s="704">
        <v>0.21135999999999999</v>
      </c>
      <c r="I20" s="701">
        <v>0.74375999999999998</v>
      </c>
      <c r="J20" s="702">
        <v>-2.589573333333</v>
      </c>
      <c r="K20" s="705">
        <v>7.4375999999999998E-2</v>
      </c>
    </row>
    <row r="21" spans="1:11" ht="14.4" customHeight="1" thickBot="1" x14ac:dyDescent="0.35">
      <c r="A21" s="723" t="s">
        <v>347</v>
      </c>
      <c r="B21" s="701">
        <v>15</v>
      </c>
      <c r="C21" s="701">
        <v>18.216000000000001</v>
      </c>
      <c r="D21" s="702">
        <v>3.2160000000000002</v>
      </c>
      <c r="E21" s="703">
        <v>1.2143999999999999</v>
      </c>
      <c r="F21" s="701">
        <v>20</v>
      </c>
      <c r="G21" s="702">
        <v>6.6666666666659999</v>
      </c>
      <c r="H21" s="704">
        <v>1.1040000000000001</v>
      </c>
      <c r="I21" s="701">
        <v>4.968</v>
      </c>
      <c r="J21" s="702">
        <v>-1.698666666666</v>
      </c>
      <c r="K21" s="705">
        <v>0.24840000000000001</v>
      </c>
    </row>
    <row r="22" spans="1:11" ht="14.4" customHeight="1" thickBot="1" x14ac:dyDescent="0.35">
      <c r="A22" s="722" t="s">
        <v>348</v>
      </c>
      <c r="B22" s="706">
        <v>1584.8416079589999</v>
      </c>
      <c r="C22" s="706">
        <v>1963.5650000000001</v>
      </c>
      <c r="D22" s="707">
        <v>378.72339204100098</v>
      </c>
      <c r="E22" s="714">
        <v>1.238966083512</v>
      </c>
      <c r="F22" s="706">
        <v>1817.2987690592599</v>
      </c>
      <c r="G22" s="707">
        <v>605.76625635308699</v>
      </c>
      <c r="H22" s="709">
        <v>156.210000000001</v>
      </c>
      <c r="I22" s="706">
        <v>449.50000000000102</v>
      </c>
      <c r="J22" s="707">
        <v>-156.26625635308599</v>
      </c>
      <c r="K22" s="713">
        <v>0.24734512984400001</v>
      </c>
    </row>
    <row r="23" spans="1:11" ht="14.4" customHeight="1" thickBot="1" x14ac:dyDescent="0.35">
      <c r="A23" s="723" t="s">
        <v>349</v>
      </c>
      <c r="B23" s="701">
        <v>1474.19202976424</v>
      </c>
      <c r="C23" s="701">
        <v>1838.2550000000001</v>
      </c>
      <c r="D23" s="702">
        <v>364.062970235764</v>
      </c>
      <c r="E23" s="703">
        <v>1.2469576302709999</v>
      </c>
      <c r="F23" s="701">
        <v>1704.88288105995</v>
      </c>
      <c r="G23" s="702">
        <v>568.29429368665001</v>
      </c>
      <c r="H23" s="704">
        <v>148.69000000000099</v>
      </c>
      <c r="I23" s="701">
        <v>435.55000000000098</v>
      </c>
      <c r="J23" s="702">
        <v>-132.744293686649</v>
      </c>
      <c r="K23" s="705">
        <v>0.255472094205</v>
      </c>
    </row>
    <row r="24" spans="1:11" ht="14.4" customHeight="1" thickBot="1" x14ac:dyDescent="0.35">
      <c r="A24" s="723" t="s">
        <v>350</v>
      </c>
      <c r="B24" s="701">
        <v>110.649578194763</v>
      </c>
      <c r="C24" s="701">
        <v>125.31</v>
      </c>
      <c r="D24" s="702">
        <v>14.660421805236</v>
      </c>
      <c r="E24" s="703">
        <v>1.132494149949</v>
      </c>
      <c r="F24" s="701">
        <v>112.41588799931201</v>
      </c>
      <c r="G24" s="702">
        <v>37.471962666437001</v>
      </c>
      <c r="H24" s="704">
        <v>7.52</v>
      </c>
      <c r="I24" s="701">
        <v>13.95</v>
      </c>
      <c r="J24" s="702">
        <v>-23.521962666436998</v>
      </c>
      <c r="K24" s="705">
        <v>0.12409277948399999</v>
      </c>
    </row>
    <row r="25" spans="1:11" ht="14.4" customHeight="1" thickBot="1" x14ac:dyDescent="0.35">
      <c r="A25" s="722" t="s">
        <v>351</v>
      </c>
      <c r="B25" s="706">
        <v>16090.333333333299</v>
      </c>
      <c r="C25" s="706">
        <v>15163.01614</v>
      </c>
      <c r="D25" s="707">
        <v>-927.31719333333399</v>
      </c>
      <c r="E25" s="714">
        <v>0.94236805576799998</v>
      </c>
      <c r="F25" s="706">
        <v>15819.2</v>
      </c>
      <c r="G25" s="707">
        <v>5273.0666666666702</v>
      </c>
      <c r="H25" s="709">
        <v>1410.4825900000101</v>
      </c>
      <c r="I25" s="706">
        <v>5136.4926600000099</v>
      </c>
      <c r="J25" s="707">
        <v>-136.57400666665799</v>
      </c>
      <c r="K25" s="713">
        <v>0.32469990012099997</v>
      </c>
    </row>
    <row r="26" spans="1:11" ht="14.4" customHeight="1" thickBot="1" x14ac:dyDescent="0.35">
      <c r="A26" s="723" t="s">
        <v>352</v>
      </c>
      <c r="B26" s="701">
        <v>248.333333333333</v>
      </c>
      <c r="C26" s="701">
        <v>208.50695999999999</v>
      </c>
      <c r="D26" s="702">
        <v>-39.826373333333002</v>
      </c>
      <c r="E26" s="703">
        <v>0.83962534228100005</v>
      </c>
      <c r="F26" s="701">
        <v>200.2</v>
      </c>
      <c r="G26" s="702">
        <v>66.733333333332993</v>
      </c>
      <c r="H26" s="704">
        <v>67.998019999999997</v>
      </c>
      <c r="I26" s="701">
        <v>213.88472000000101</v>
      </c>
      <c r="J26" s="702">
        <v>147.15138666666701</v>
      </c>
      <c r="K26" s="705">
        <v>1.068355244755</v>
      </c>
    </row>
    <row r="27" spans="1:11" ht="14.4" customHeight="1" thickBot="1" x14ac:dyDescent="0.35">
      <c r="A27" s="723" t="s">
        <v>353</v>
      </c>
      <c r="B27" s="701">
        <v>12900</v>
      </c>
      <c r="C27" s="701">
        <v>11833.181140000001</v>
      </c>
      <c r="D27" s="702">
        <v>-1066.8188600000001</v>
      </c>
      <c r="E27" s="703">
        <v>0.91730086356499996</v>
      </c>
      <c r="F27" s="701">
        <v>12500</v>
      </c>
      <c r="G27" s="702">
        <v>4166.6666666666697</v>
      </c>
      <c r="H27" s="704">
        <v>1120.9275700000101</v>
      </c>
      <c r="I27" s="701">
        <v>3809.7676000000101</v>
      </c>
      <c r="J27" s="702">
        <v>-356.899066666659</v>
      </c>
      <c r="K27" s="705">
        <v>0.30478140799999998</v>
      </c>
    </row>
    <row r="28" spans="1:11" ht="14.4" customHeight="1" thickBot="1" x14ac:dyDescent="0.35">
      <c r="A28" s="723" t="s">
        <v>354</v>
      </c>
      <c r="B28" s="701">
        <v>210</v>
      </c>
      <c r="C28" s="701">
        <v>381.98696000000001</v>
      </c>
      <c r="D28" s="702">
        <v>171.98696000000001</v>
      </c>
      <c r="E28" s="703">
        <v>1.818985523809</v>
      </c>
      <c r="F28" s="701">
        <v>390</v>
      </c>
      <c r="G28" s="702">
        <v>130</v>
      </c>
      <c r="H28" s="704">
        <v>6.44</v>
      </c>
      <c r="I28" s="701">
        <v>107.42834000000001</v>
      </c>
      <c r="J28" s="702">
        <v>-22.571659999999</v>
      </c>
      <c r="K28" s="705">
        <v>0.27545728205100001</v>
      </c>
    </row>
    <row r="29" spans="1:11" ht="14.4" customHeight="1" thickBot="1" x14ac:dyDescent="0.35">
      <c r="A29" s="723" t="s">
        <v>355</v>
      </c>
      <c r="B29" s="701">
        <v>10</v>
      </c>
      <c r="C29" s="701">
        <v>14.3575</v>
      </c>
      <c r="D29" s="702">
        <v>4.3574999999999999</v>
      </c>
      <c r="E29" s="703">
        <v>1.4357500000000001</v>
      </c>
      <c r="F29" s="701">
        <v>15</v>
      </c>
      <c r="G29" s="702">
        <v>5</v>
      </c>
      <c r="H29" s="704">
        <v>0</v>
      </c>
      <c r="I29" s="701">
        <v>0.91474</v>
      </c>
      <c r="J29" s="702">
        <v>-4.0852599999999999</v>
      </c>
      <c r="K29" s="705">
        <v>6.0982666666000003E-2</v>
      </c>
    </row>
    <row r="30" spans="1:11" ht="14.4" customHeight="1" thickBot="1" x14ac:dyDescent="0.35">
      <c r="A30" s="723" t="s">
        <v>356</v>
      </c>
      <c r="B30" s="701">
        <v>2</v>
      </c>
      <c r="C30" s="701">
        <v>3.3163900000000002</v>
      </c>
      <c r="D30" s="702">
        <v>1.3163899999999999</v>
      </c>
      <c r="E30" s="703">
        <v>1.6581950000000001</v>
      </c>
      <c r="F30" s="701">
        <v>4</v>
      </c>
      <c r="G30" s="702">
        <v>1.333333333333</v>
      </c>
      <c r="H30" s="704">
        <v>0</v>
      </c>
      <c r="I30" s="701">
        <v>0.95699999999999996</v>
      </c>
      <c r="J30" s="702">
        <v>-0.37633333333300001</v>
      </c>
      <c r="K30" s="705">
        <v>0.23924999999999999</v>
      </c>
    </row>
    <row r="31" spans="1:11" ht="14.4" customHeight="1" thickBot="1" x14ac:dyDescent="0.35">
      <c r="A31" s="723" t="s">
        <v>357</v>
      </c>
      <c r="B31" s="701">
        <v>835</v>
      </c>
      <c r="C31" s="701">
        <v>765.91141000000005</v>
      </c>
      <c r="D31" s="702">
        <v>-69.088589999999996</v>
      </c>
      <c r="E31" s="703">
        <v>0.91725917365200005</v>
      </c>
      <c r="F31" s="701">
        <v>760</v>
      </c>
      <c r="G31" s="702">
        <v>253.333333333333</v>
      </c>
      <c r="H31" s="704">
        <v>53.418930000000003</v>
      </c>
      <c r="I31" s="701">
        <v>169.97033999999999</v>
      </c>
      <c r="J31" s="702">
        <v>-83.362993333332994</v>
      </c>
      <c r="K31" s="705">
        <v>0.22364518420999999</v>
      </c>
    </row>
    <row r="32" spans="1:11" ht="14.4" customHeight="1" thickBot="1" x14ac:dyDescent="0.35">
      <c r="A32" s="723" t="s">
        <v>358</v>
      </c>
      <c r="B32" s="701">
        <v>1340</v>
      </c>
      <c r="C32" s="701">
        <v>1363.82142</v>
      </c>
      <c r="D32" s="702">
        <v>23.82142</v>
      </c>
      <c r="E32" s="703">
        <v>1.017777179104</v>
      </c>
      <c r="F32" s="701">
        <v>1380</v>
      </c>
      <c r="G32" s="702">
        <v>460</v>
      </c>
      <c r="H32" s="704">
        <v>139.63617000000099</v>
      </c>
      <c r="I32" s="701">
        <v>653.14624000000094</v>
      </c>
      <c r="J32" s="702">
        <v>193.146240000001</v>
      </c>
      <c r="K32" s="705">
        <v>0.47329437681100001</v>
      </c>
    </row>
    <row r="33" spans="1:11" ht="14.4" customHeight="1" thickBot="1" x14ac:dyDescent="0.35">
      <c r="A33" s="723" t="s">
        <v>359</v>
      </c>
      <c r="B33" s="701">
        <v>90</v>
      </c>
      <c r="C33" s="701">
        <v>99.534599999999998</v>
      </c>
      <c r="D33" s="702">
        <v>9.5345999999999993</v>
      </c>
      <c r="E33" s="703">
        <v>1.1059399999999999</v>
      </c>
      <c r="F33" s="701">
        <v>100</v>
      </c>
      <c r="G33" s="702">
        <v>33.333333333333002</v>
      </c>
      <c r="H33" s="704">
        <v>8.3209999999999997</v>
      </c>
      <c r="I33" s="701">
        <v>26.306999999999999</v>
      </c>
      <c r="J33" s="702">
        <v>-7.0263333333329996</v>
      </c>
      <c r="K33" s="705">
        <v>0.26307000000000003</v>
      </c>
    </row>
    <row r="34" spans="1:11" ht="14.4" customHeight="1" thickBot="1" x14ac:dyDescent="0.35">
      <c r="A34" s="723" t="s">
        <v>360</v>
      </c>
      <c r="B34" s="701">
        <v>90</v>
      </c>
      <c r="C34" s="701">
        <v>79.717569999999995</v>
      </c>
      <c r="D34" s="702">
        <v>-10.28243</v>
      </c>
      <c r="E34" s="703">
        <v>0.88575077777699995</v>
      </c>
      <c r="F34" s="701">
        <v>90</v>
      </c>
      <c r="G34" s="702">
        <v>30</v>
      </c>
      <c r="H34" s="704">
        <v>0</v>
      </c>
      <c r="I34" s="701">
        <v>14.91832</v>
      </c>
      <c r="J34" s="702">
        <v>-15.08168</v>
      </c>
      <c r="K34" s="705">
        <v>0.165759111111</v>
      </c>
    </row>
    <row r="35" spans="1:11" ht="14.4" customHeight="1" thickBot="1" x14ac:dyDescent="0.35">
      <c r="A35" s="723" t="s">
        <v>361</v>
      </c>
      <c r="B35" s="701">
        <v>20</v>
      </c>
      <c r="C35" s="701">
        <v>16.48678</v>
      </c>
      <c r="D35" s="702">
        <v>-3.51322</v>
      </c>
      <c r="E35" s="703">
        <v>0.82433900000000004</v>
      </c>
      <c r="F35" s="701">
        <v>15</v>
      </c>
      <c r="G35" s="702">
        <v>5</v>
      </c>
      <c r="H35" s="704">
        <v>1.1100000000000001</v>
      </c>
      <c r="I35" s="701">
        <v>12.42276</v>
      </c>
      <c r="J35" s="702">
        <v>7.4227600000000002</v>
      </c>
      <c r="K35" s="705">
        <v>0.82818400000000003</v>
      </c>
    </row>
    <row r="36" spans="1:11" ht="14.4" customHeight="1" thickBot="1" x14ac:dyDescent="0.35">
      <c r="A36" s="723" t="s">
        <v>362</v>
      </c>
      <c r="B36" s="701">
        <v>95</v>
      </c>
      <c r="C36" s="701">
        <v>97.383570000000006</v>
      </c>
      <c r="D36" s="702">
        <v>2.3835700000000002</v>
      </c>
      <c r="E36" s="703">
        <v>1.025090210526</v>
      </c>
      <c r="F36" s="701">
        <v>95</v>
      </c>
      <c r="G36" s="702">
        <v>31.666666666666</v>
      </c>
      <c r="H36" s="704">
        <v>7.6844999999999999</v>
      </c>
      <c r="I36" s="701">
        <v>25.581</v>
      </c>
      <c r="J36" s="702">
        <v>-6.0856666666660004</v>
      </c>
      <c r="K36" s="705">
        <v>0.26927368420999998</v>
      </c>
    </row>
    <row r="37" spans="1:11" ht="14.4" customHeight="1" thickBot="1" x14ac:dyDescent="0.35">
      <c r="A37" s="723" t="s">
        <v>363</v>
      </c>
      <c r="B37" s="701">
        <v>40</v>
      </c>
      <c r="C37" s="701">
        <v>28.406980000000001</v>
      </c>
      <c r="D37" s="702">
        <v>-11.593019999999999</v>
      </c>
      <c r="E37" s="703">
        <v>0.71017450000000004</v>
      </c>
      <c r="F37" s="701">
        <v>35</v>
      </c>
      <c r="G37" s="702">
        <v>11.666666666666</v>
      </c>
      <c r="H37" s="704">
        <v>4.2350000000000003</v>
      </c>
      <c r="I37" s="701">
        <v>9.0632999999999999</v>
      </c>
      <c r="J37" s="702">
        <v>-2.603366666666</v>
      </c>
      <c r="K37" s="705">
        <v>0.25895142857100001</v>
      </c>
    </row>
    <row r="38" spans="1:11" ht="14.4" customHeight="1" thickBot="1" x14ac:dyDescent="0.35">
      <c r="A38" s="723" t="s">
        <v>364</v>
      </c>
      <c r="B38" s="701">
        <v>10</v>
      </c>
      <c r="C38" s="701">
        <v>14.32756</v>
      </c>
      <c r="D38" s="702">
        <v>4.3275600000000001</v>
      </c>
      <c r="E38" s="703">
        <v>1.4327559999999999</v>
      </c>
      <c r="F38" s="701">
        <v>15</v>
      </c>
      <c r="G38" s="702">
        <v>5</v>
      </c>
      <c r="H38" s="704">
        <v>0.71140000000000003</v>
      </c>
      <c r="I38" s="701">
        <v>1.4157999999999999</v>
      </c>
      <c r="J38" s="702">
        <v>-3.584199999999</v>
      </c>
      <c r="K38" s="705">
        <v>9.4386666665999999E-2</v>
      </c>
    </row>
    <row r="39" spans="1:11" ht="14.4" customHeight="1" thickBot="1" x14ac:dyDescent="0.35">
      <c r="A39" s="723" t="s">
        <v>365</v>
      </c>
      <c r="B39" s="701">
        <v>200</v>
      </c>
      <c r="C39" s="701">
        <v>256.07729999999998</v>
      </c>
      <c r="D39" s="702">
        <v>56.077299999998999</v>
      </c>
      <c r="E39" s="703">
        <v>1.2803865000000001</v>
      </c>
      <c r="F39" s="701">
        <v>220</v>
      </c>
      <c r="G39" s="702">
        <v>73.333333333333002</v>
      </c>
      <c r="H39" s="704">
        <v>0</v>
      </c>
      <c r="I39" s="701">
        <v>90.715500000000006</v>
      </c>
      <c r="J39" s="702">
        <v>17.382166666665999</v>
      </c>
      <c r="K39" s="705">
        <v>0.412343181818</v>
      </c>
    </row>
    <row r="40" spans="1:11" ht="14.4" customHeight="1" thickBot="1" x14ac:dyDescent="0.35">
      <c r="A40" s="722" t="s">
        <v>366</v>
      </c>
      <c r="B40" s="706">
        <v>610.27569693016096</v>
      </c>
      <c r="C40" s="706">
        <v>553.79443000000003</v>
      </c>
      <c r="D40" s="707">
        <v>-56.481266930159997</v>
      </c>
      <c r="E40" s="714">
        <v>0.90744958841599999</v>
      </c>
      <c r="F40" s="706">
        <v>553.00011924758701</v>
      </c>
      <c r="G40" s="707">
        <v>184.33337308252899</v>
      </c>
      <c r="H40" s="709">
        <v>43.413820000000001</v>
      </c>
      <c r="I40" s="706">
        <v>162.58417</v>
      </c>
      <c r="J40" s="707">
        <v>-21.749203082527998</v>
      </c>
      <c r="K40" s="713">
        <v>0.29400386065200002</v>
      </c>
    </row>
    <row r="41" spans="1:11" ht="14.4" customHeight="1" thickBot="1" x14ac:dyDescent="0.35">
      <c r="A41" s="723" t="s">
        <v>367</v>
      </c>
      <c r="B41" s="701">
        <v>581.37578892938404</v>
      </c>
      <c r="C41" s="701">
        <v>467.50074000000001</v>
      </c>
      <c r="D41" s="702">
        <v>-113.87504892938399</v>
      </c>
      <c r="E41" s="703">
        <v>0.80412832612200003</v>
      </c>
      <c r="F41" s="701">
        <v>464.81325970504798</v>
      </c>
      <c r="G41" s="702">
        <v>154.937753235016</v>
      </c>
      <c r="H41" s="704">
        <v>38.137529999999998</v>
      </c>
      <c r="I41" s="701">
        <v>142.53238999999999</v>
      </c>
      <c r="J41" s="702">
        <v>-12.405363235015001</v>
      </c>
      <c r="K41" s="705">
        <v>0.30664441476999998</v>
      </c>
    </row>
    <row r="42" spans="1:11" ht="14.4" customHeight="1" thickBot="1" x14ac:dyDescent="0.35">
      <c r="A42" s="723" t="s">
        <v>368</v>
      </c>
      <c r="B42" s="701">
        <v>28.899908000777</v>
      </c>
      <c r="C42" s="701">
        <v>86.293689999999998</v>
      </c>
      <c r="D42" s="702">
        <v>57.393781999223002</v>
      </c>
      <c r="E42" s="703">
        <v>2.9859503358159998</v>
      </c>
      <c r="F42" s="701">
        <v>88.186859542538997</v>
      </c>
      <c r="G42" s="702">
        <v>29.395619847513</v>
      </c>
      <c r="H42" s="704">
        <v>5.2762900000000004</v>
      </c>
      <c r="I42" s="701">
        <v>20.051780000000001</v>
      </c>
      <c r="J42" s="702">
        <v>-9.3438398475129993</v>
      </c>
      <c r="K42" s="705">
        <v>0.22737832035300001</v>
      </c>
    </row>
    <row r="43" spans="1:11" ht="14.4" customHeight="1" thickBot="1" x14ac:dyDescent="0.35">
      <c r="A43" s="722" t="s">
        <v>369</v>
      </c>
      <c r="B43" s="706">
        <v>440.89485044456598</v>
      </c>
      <c r="C43" s="706">
        <v>416.98066999999998</v>
      </c>
      <c r="D43" s="707">
        <v>-23.914180444566</v>
      </c>
      <c r="E43" s="714">
        <v>0.94575990075500005</v>
      </c>
      <c r="F43" s="706">
        <v>411.422022785411</v>
      </c>
      <c r="G43" s="707">
        <v>137.14067426180401</v>
      </c>
      <c r="H43" s="709">
        <v>31.901720000000001</v>
      </c>
      <c r="I43" s="706">
        <v>117.92607</v>
      </c>
      <c r="J43" s="707">
        <v>-19.214604261803</v>
      </c>
      <c r="K43" s="713">
        <v>0.28663042683399997</v>
      </c>
    </row>
    <row r="44" spans="1:11" ht="14.4" customHeight="1" thickBot="1" x14ac:dyDescent="0.35">
      <c r="A44" s="723" t="s">
        <v>370</v>
      </c>
      <c r="B44" s="701">
        <v>0</v>
      </c>
      <c r="C44" s="701">
        <v>7.9481599999999997</v>
      </c>
      <c r="D44" s="702">
        <v>7.9481599999999997</v>
      </c>
      <c r="E44" s="711" t="s">
        <v>329</v>
      </c>
      <c r="F44" s="701">
        <v>0</v>
      </c>
      <c r="G44" s="702">
        <v>0</v>
      </c>
      <c r="H44" s="704">
        <v>0</v>
      </c>
      <c r="I44" s="701">
        <v>0.432</v>
      </c>
      <c r="J44" s="702">
        <v>0.432</v>
      </c>
      <c r="K44" s="712" t="s">
        <v>329</v>
      </c>
    </row>
    <row r="45" spans="1:11" ht="14.4" customHeight="1" thickBot="1" x14ac:dyDescent="0.35">
      <c r="A45" s="723" t="s">
        <v>371</v>
      </c>
      <c r="B45" s="701">
        <v>72</v>
      </c>
      <c r="C45" s="701">
        <v>34.190759999999997</v>
      </c>
      <c r="D45" s="702">
        <v>-37.809240000000003</v>
      </c>
      <c r="E45" s="703">
        <v>0.474871666666</v>
      </c>
      <c r="F45" s="701">
        <v>40</v>
      </c>
      <c r="G45" s="702">
        <v>13.333333333333</v>
      </c>
      <c r="H45" s="704">
        <v>2.48739</v>
      </c>
      <c r="I45" s="701">
        <v>8.7108699999999999</v>
      </c>
      <c r="J45" s="702">
        <v>-4.6224633333330001</v>
      </c>
      <c r="K45" s="705">
        <v>0.21777174999999999</v>
      </c>
    </row>
    <row r="46" spans="1:11" ht="14.4" customHeight="1" thickBot="1" x14ac:dyDescent="0.35">
      <c r="A46" s="723" t="s">
        <v>372</v>
      </c>
      <c r="B46" s="701">
        <v>168.23810628585801</v>
      </c>
      <c r="C46" s="701">
        <v>183.86993000000001</v>
      </c>
      <c r="D46" s="702">
        <v>15.631823714140999</v>
      </c>
      <c r="E46" s="703">
        <v>1.0929148815280001</v>
      </c>
      <c r="F46" s="701">
        <v>187.42599535079</v>
      </c>
      <c r="G46" s="702">
        <v>62.475331783595998</v>
      </c>
      <c r="H46" s="704">
        <v>14.20246</v>
      </c>
      <c r="I46" s="701">
        <v>57.45337</v>
      </c>
      <c r="J46" s="702">
        <v>-5.0219617835959998</v>
      </c>
      <c r="K46" s="705">
        <v>0.30653896164400002</v>
      </c>
    </row>
    <row r="47" spans="1:11" ht="14.4" customHeight="1" thickBot="1" x14ac:dyDescent="0.35">
      <c r="A47" s="723" t="s">
        <v>373</v>
      </c>
      <c r="B47" s="701">
        <v>67.700168888806004</v>
      </c>
      <c r="C47" s="701">
        <v>68.699960000000004</v>
      </c>
      <c r="D47" s="702">
        <v>0.99979111119300001</v>
      </c>
      <c r="E47" s="703">
        <v>1.0147679263960001</v>
      </c>
      <c r="F47" s="701">
        <v>75.038785074112994</v>
      </c>
      <c r="G47" s="702">
        <v>25.012928358037001</v>
      </c>
      <c r="H47" s="704">
        <v>6.3660600000000001</v>
      </c>
      <c r="I47" s="701">
        <v>20.017880000000002</v>
      </c>
      <c r="J47" s="702">
        <v>-4.9950483580369998</v>
      </c>
      <c r="K47" s="705">
        <v>0.266767112237</v>
      </c>
    </row>
    <row r="48" spans="1:11" ht="14.4" customHeight="1" thickBot="1" x14ac:dyDescent="0.35">
      <c r="A48" s="723" t="s">
        <v>374</v>
      </c>
      <c r="B48" s="701">
        <v>4.6064455880380004</v>
      </c>
      <c r="C48" s="701">
        <v>4.0567200000000003</v>
      </c>
      <c r="D48" s="702">
        <v>-0.54972558803799998</v>
      </c>
      <c r="E48" s="703">
        <v>0.88066165603500002</v>
      </c>
      <c r="F48" s="701">
        <v>3.66735043622</v>
      </c>
      <c r="G48" s="702">
        <v>1.2224501454059999</v>
      </c>
      <c r="H48" s="704">
        <v>0.67500000000000004</v>
      </c>
      <c r="I48" s="701">
        <v>1.3310500000000001</v>
      </c>
      <c r="J48" s="702">
        <v>0.10859985459300001</v>
      </c>
      <c r="K48" s="705">
        <v>0.36294595325599999</v>
      </c>
    </row>
    <row r="49" spans="1:11" ht="14.4" customHeight="1" thickBot="1" x14ac:dyDescent="0.35">
      <c r="A49" s="723" t="s">
        <v>375</v>
      </c>
      <c r="B49" s="701">
        <v>0</v>
      </c>
      <c r="C49" s="701">
        <v>4.2000000000000003E-2</v>
      </c>
      <c r="D49" s="702">
        <v>4.2000000000000003E-2</v>
      </c>
      <c r="E49" s="711" t="s">
        <v>329</v>
      </c>
      <c r="F49" s="701">
        <v>3.6293737662000003E-2</v>
      </c>
      <c r="G49" s="702">
        <v>1.2097912553999999E-2</v>
      </c>
      <c r="H49" s="704">
        <v>0</v>
      </c>
      <c r="I49" s="701">
        <v>0</v>
      </c>
      <c r="J49" s="702">
        <v>-1.2097912553999999E-2</v>
      </c>
      <c r="K49" s="705">
        <v>0</v>
      </c>
    </row>
    <row r="50" spans="1:11" ht="14.4" customHeight="1" thickBot="1" x14ac:dyDescent="0.35">
      <c r="A50" s="723" t="s">
        <v>376</v>
      </c>
      <c r="B50" s="701">
        <v>0</v>
      </c>
      <c r="C50" s="701">
        <v>10.785399999999999</v>
      </c>
      <c r="D50" s="702">
        <v>10.785399999999999</v>
      </c>
      <c r="E50" s="711" t="s">
        <v>329</v>
      </c>
      <c r="F50" s="701">
        <v>0</v>
      </c>
      <c r="G50" s="702">
        <v>0</v>
      </c>
      <c r="H50" s="704">
        <v>0.56052000000000002</v>
      </c>
      <c r="I50" s="701">
        <v>2.5297900000000002</v>
      </c>
      <c r="J50" s="702">
        <v>2.5297900000000002</v>
      </c>
      <c r="K50" s="712" t="s">
        <v>329</v>
      </c>
    </row>
    <row r="51" spans="1:11" ht="14.4" customHeight="1" thickBot="1" x14ac:dyDescent="0.35">
      <c r="A51" s="723" t="s">
        <v>377</v>
      </c>
      <c r="B51" s="701">
        <v>3</v>
      </c>
      <c r="C51" s="701">
        <v>0.95357000000000003</v>
      </c>
      <c r="D51" s="702">
        <v>-2.04643</v>
      </c>
      <c r="E51" s="703">
        <v>0.31785666666599999</v>
      </c>
      <c r="F51" s="701">
        <v>1.4397879145000001</v>
      </c>
      <c r="G51" s="702">
        <v>0.479929304833</v>
      </c>
      <c r="H51" s="704">
        <v>0</v>
      </c>
      <c r="I51" s="701">
        <v>1.1350000000000001E-2</v>
      </c>
      <c r="J51" s="702">
        <v>-0.46857930483299998</v>
      </c>
      <c r="K51" s="705">
        <v>7.8831054799999994E-3</v>
      </c>
    </row>
    <row r="52" spans="1:11" ht="14.4" customHeight="1" thickBot="1" x14ac:dyDescent="0.35">
      <c r="A52" s="723" t="s">
        <v>378</v>
      </c>
      <c r="B52" s="701">
        <v>35.350129681863002</v>
      </c>
      <c r="C52" s="701">
        <v>32.869219999999999</v>
      </c>
      <c r="D52" s="702">
        <v>-2.4809096818629999</v>
      </c>
      <c r="E52" s="703">
        <v>0.92981893689799999</v>
      </c>
      <c r="F52" s="701">
        <v>32.073602928207997</v>
      </c>
      <c r="G52" s="702">
        <v>10.691200976069</v>
      </c>
      <c r="H52" s="704">
        <v>1.68353</v>
      </c>
      <c r="I52" s="701">
        <v>8.6546299999999992</v>
      </c>
      <c r="J52" s="702">
        <v>-2.0365709760690001</v>
      </c>
      <c r="K52" s="705">
        <v>0.26983653876899999</v>
      </c>
    </row>
    <row r="53" spans="1:11" ht="14.4" customHeight="1" thickBot="1" x14ac:dyDescent="0.35">
      <c r="A53" s="723" t="s">
        <v>379</v>
      </c>
      <c r="B53" s="701">
        <v>0</v>
      </c>
      <c r="C53" s="701">
        <v>1.21</v>
      </c>
      <c r="D53" s="702">
        <v>1.21</v>
      </c>
      <c r="E53" s="711" t="s">
        <v>337</v>
      </c>
      <c r="F53" s="701">
        <v>0</v>
      </c>
      <c r="G53" s="702">
        <v>0</v>
      </c>
      <c r="H53" s="704">
        <v>1.21</v>
      </c>
      <c r="I53" s="701">
        <v>1.21</v>
      </c>
      <c r="J53" s="702">
        <v>1.21</v>
      </c>
      <c r="K53" s="712" t="s">
        <v>329</v>
      </c>
    </row>
    <row r="54" spans="1:11" ht="14.4" customHeight="1" thickBot="1" x14ac:dyDescent="0.35">
      <c r="A54" s="723" t="s">
        <v>380</v>
      </c>
      <c r="B54" s="701">
        <v>50</v>
      </c>
      <c r="C54" s="701">
        <v>72.354950000000002</v>
      </c>
      <c r="D54" s="702">
        <v>22.354949999999999</v>
      </c>
      <c r="E54" s="703">
        <v>1.4470989999999999</v>
      </c>
      <c r="F54" s="701">
        <v>71.740207343913994</v>
      </c>
      <c r="G54" s="702">
        <v>23.913402447970999</v>
      </c>
      <c r="H54" s="704">
        <v>4.7167599999999998</v>
      </c>
      <c r="I54" s="701">
        <v>17.575130000000001</v>
      </c>
      <c r="J54" s="702">
        <v>-6.3382724479709998</v>
      </c>
      <c r="K54" s="705">
        <v>0.24498298305300001</v>
      </c>
    </row>
    <row r="55" spans="1:11" ht="14.4" customHeight="1" thickBot="1" x14ac:dyDescent="0.35">
      <c r="A55" s="723" t="s">
        <v>381</v>
      </c>
      <c r="B55" s="701">
        <v>40</v>
      </c>
      <c r="C55" s="701">
        <v>0</v>
      </c>
      <c r="D55" s="702">
        <v>-40</v>
      </c>
      <c r="E55" s="703">
        <v>0</v>
      </c>
      <c r="F55" s="701">
        <v>0</v>
      </c>
      <c r="G55" s="702">
        <v>0</v>
      </c>
      <c r="H55" s="704">
        <v>0</v>
      </c>
      <c r="I55" s="701">
        <v>0</v>
      </c>
      <c r="J55" s="702">
        <v>0</v>
      </c>
      <c r="K55" s="705">
        <v>4</v>
      </c>
    </row>
    <row r="56" spans="1:11" ht="14.4" customHeight="1" thickBot="1" x14ac:dyDescent="0.35">
      <c r="A56" s="722" t="s">
        <v>382</v>
      </c>
      <c r="B56" s="706">
        <v>64.806650600327004</v>
      </c>
      <c r="C56" s="706">
        <v>31.423570000000002</v>
      </c>
      <c r="D56" s="707">
        <v>-33.383080600326998</v>
      </c>
      <c r="E56" s="714">
        <v>0.484881871056</v>
      </c>
      <c r="F56" s="706">
        <v>25.906767991511</v>
      </c>
      <c r="G56" s="707">
        <v>8.6355893305030005</v>
      </c>
      <c r="H56" s="709">
        <v>0.43340000000000001</v>
      </c>
      <c r="I56" s="706">
        <v>4.3255499999999998</v>
      </c>
      <c r="J56" s="707">
        <v>-4.3100393305029998</v>
      </c>
      <c r="K56" s="713">
        <v>0.16696602221500001</v>
      </c>
    </row>
    <row r="57" spans="1:11" ht="14.4" customHeight="1" thickBot="1" x14ac:dyDescent="0.35">
      <c r="A57" s="723" t="s">
        <v>383</v>
      </c>
      <c r="B57" s="701">
        <v>3.8283643760010002</v>
      </c>
      <c r="C57" s="701">
        <v>1.7</v>
      </c>
      <c r="D57" s="702">
        <v>-2.128364376001</v>
      </c>
      <c r="E57" s="703">
        <v>0.44405386557600002</v>
      </c>
      <c r="F57" s="701">
        <v>1.1048676303289999</v>
      </c>
      <c r="G57" s="702">
        <v>0.36828921010900001</v>
      </c>
      <c r="H57" s="704">
        <v>0</v>
      </c>
      <c r="I57" s="701">
        <v>0</v>
      </c>
      <c r="J57" s="702">
        <v>-0.36828921010900001</v>
      </c>
      <c r="K57" s="705">
        <v>0</v>
      </c>
    </row>
    <row r="58" spans="1:11" ht="14.4" customHeight="1" thickBot="1" x14ac:dyDescent="0.35">
      <c r="A58" s="723" t="s">
        <v>384</v>
      </c>
      <c r="B58" s="701">
        <v>58.916572483012999</v>
      </c>
      <c r="C58" s="701">
        <v>20.517720000000001</v>
      </c>
      <c r="D58" s="702">
        <v>-38.398852483013002</v>
      </c>
      <c r="E58" s="703">
        <v>0.34825040112200001</v>
      </c>
      <c r="F58" s="701">
        <v>20.944874448678</v>
      </c>
      <c r="G58" s="702">
        <v>6.9816248162259997</v>
      </c>
      <c r="H58" s="704">
        <v>0</v>
      </c>
      <c r="I58" s="701">
        <v>0</v>
      </c>
      <c r="J58" s="702">
        <v>-6.9816248162259997</v>
      </c>
      <c r="K58" s="705">
        <v>0</v>
      </c>
    </row>
    <row r="59" spans="1:11" ht="14.4" customHeight="1" thickBot="1" x14ac:dyDescent="0.35">
      <c r="A59" s="723" t="s">
        <v>385</v>
      </c>
      <c r="B59" s="701">
        <v>0</v>
      </c>
      <c r="C59" s="701">
        <v>5.3834</v>
      </c>
      <c r="D59" s="702">
        <v>5.3834</v>
      </c>
      <c r="E59" s="711" t="s">
        <v>329</v>
      </c>
      <c r="F59" s="701">
        <v>0</v>
      </c>
      <c r="G59" s="702">
        <v>0</v>
      </c>
      <c r="H59" s="704">
        <v>0</v>
      </c>
      <c r="I59" s="701">
        <v>3.7753000000000001</v>
      </c>
      <c r="J59" s="702">
        <v>3.7753000000000001</v>
      </c>
      <c r="K59" s="712" t="s">
        <v>329</v>
      </c>
    </row>
    <row r="60" spans="1:11" ht="14.4" customHeight="1" thickBot="1" x14ac:dyDescent="0.35">
      <c r="A60" s="723" t="s">
        <v>386</v>
      </c>
      <c r="B60" s="701">
        <v>2.0617137413119999</v>
      </c>
      <c r="C60" s="701">
        <v>3.8224499999999999</v>
      </c>
      <c r="D60" s="702">
        <v>1.7607362586869999</v>
      </c>
      <c r="E60" s="703">
        <v>1.8540158720419999</v>
      </c>
      <c r="F60" s="701">
        <v>3.857025912503</v>
      </c>
      <c r="G60" s="702">
        <v>1.2856753041669999</v>
      </c>
      <c r="H60" s="704">
        <v>0.43340000000000001</v>
      </c>
      <c r="I60" s="701">
        <v>0.55025000000000002</v>
      </c>
      <c r="J60" s="702">
        <v>-0.73542530416700003</v>
      </c>
      <c r="K60" s="705">
        <v>0.14266173276499999</v>
      </c>
    </row>
    <row r="61" spans="1:11" ht="14.4" customHeight="1" thickBot="1" x14ac:dyDescent="0.35">
      <c r="A61" s="722" t="s">
        <v>387</v>
      </c>
      <c r="B61" s="706">
        <v>109.826909562566</v>
      </c>
      <c r="C61" s="706">
        <v>130.20301000000001</v>
      </c>
      <c r="D61" s="707">
        <v>20.376100437432999</v>
      </c>
      <c r="E61" s="714">
        <v>1.185529216096</v>
      </c>
      <c r="F61" s="706">
        <v>118.856786155187</v>
      </c>
      <c r="G61" s="707">
        <v>39.618928718394997</v>
      </c>
      <c r="H61" s="709">
        <v>7.9594800000000001</v>
      </c>
      <c r="I61" s="706">
        <v>47.391460000000002</v>
      </c>
      <c r="J61" s="707">
        <v>7.7725312816040004</v>
      </c>
      <c r="K61" s="713">
        <v>0.39872742258100002</v>
      </c>
    </row>
    <row r="62" spans="1:11" ht="14.4" customHeight="1" thickBot="1" x14ac:dyDescent="0.35">
      <c r="A62" s="723" t="s">
        <v>388</v>
      </c>
      <c r="B62" s="701">
        <v>8</v>
      </c>
      <c r="C62" s="701">
        <v>23.85632</v>
      </c>
      <c r="D62" s="702">
        <v>15.85632</v>
      </c>
      <c r="E62" s="703">
        <v>2.98204</v>
      </c>
      <c r="F62" s="701">
        <v>0</v>
      </c>
      <c r="G62" s="702">
        <v>0</v>
      </c>
      <c r="H62" s="704">
        <v>0</v>
      </c>
      <c r="I62" s="701">
        <v>2.57254</v>
      </c>
      <c r="J62" s="702">
        <v>2.57254</v>
      </c>
      <c r="K62" s="712" t="s">
        <v>329</v>
      </c>
    </row>
    <row r="63" spans="1:11" ht="14.4" customHeight="1" thickBot="1" x14ac:dyDescent="0.35">
      <c r="A63" s="723" t="s">
        <v>389</v>
      </c>
      <c r="B63" s="701">
        <v>20</v>
      </c>
      <c r="C63" s="701">
        <v>25.332249999999998</v>
      </c>
      <c r="D63" s="702">
        <v>5.3322499999990001</v>
      </c>
      <c r="E63" s="703">
        <v>1.2666124999999999</v>
      </c>
      <c r="F63" s="701">
        <v>28.334875014445</v>
      </c>
      <c r="G63" s="702">
        <v>9.444958338148</v>
      </c>
      <c r="H63" s="704">
        <v>1.8525</v>
      </c>
      <c r="I63" s="701">
        <v>5.4768800000000004</v>
      </c>
      <c r="J63" s="702">
        <v>-3.968078338148</v>
      </c>
      <c r="K63" s="705">
        <v>0.19329112964799999</v>
      </c>
    </row>
    <row r="64" spans="1:11" ht="14.4" customHeight="1" thickBot="1" x14ac:dyDescent="0.35">
      <c r="A64" s="723" t="s">
        <v>390</v>
      </c>
      <c r="B64" s="701">
        <v>0</v>
      </c>
      <c r="C64" s="701">
        <v>0.34484999999900001</v>
      </c>
      <c r="D64" s="702">
        <v>0.34484999999900001</v>
      </c>
      <c r="E64" s="711" t="s">
        <v>329</v>
      </c>
      <c r="F64" s="701">
        <v>0</v>
      </c>
      <c r="G64" s="702">
        <v>0</v>
      </c>
      <c r="H64" s="704">
        <v>0</v>
      </c>
      <c r="I64" s="701">
        <v>0</v>
      </c>
      <c r="J64" s="702">
        <v>0</v>
      </c>
      <c r="K64" s="712" t="s">
        <v>329</v>
      </c>
    </row>
    <row r="65" spans="1:11" ht="14.4" customHeight="1" thickBot="1" x14ac:dyDescent="0.35">
      <c r="A65" s="723" t="s">
        <v>391</v>
      </c>
      <c r="B65" s="701">
        <v>0</v>
      </c>
      <c r="C65" s="701">
        <v>3.1619999999999999</v>
      </c>
      <c r="D65" s="702">
        <v>3.1619999999999999</v>
      </c>
      <c r="E65" s="711" t="s">
        <v>329</v>
      </c>
      <c r="F65" s="701">
        <v>0</v>
      </c>
      <c r="G65" s="702">
        <v>0</v>
      </c>
      <c r="H65" s="704">
        <v>0</v>
      </c>
      <c r="I65" s="701">
        <v>14.49701</v>
      </c>
      <c r="J65" s="702">
        <v>14.49701</v>
      </c>
      <c r="K65" s="712" t="s">
        <v>329</v>
      </c>
    </row>
    <row r="66" spans="1:11" ht="14.4" customHeight="1" thickBot="1" x14ac:dyDescent="0.35">
      <c r="A66" s="723" t="s">
        <v>392</v>
      </c>
      <c r="B66" s="701">
        <v>7.8269095625659997</v>
      </c>
      <c r="C66" s="701">
        <v>4.73888</v>
      </c>
      <c r="D66" s="702">
        <v>-3.0880295625660001</v>
      </c>
      <c r="E66" s="703">
        <v>0.60545991519599995</v>
      </c>
      <c r="F66" s="701">
        <v>7.4109578924040003</v>
      </c>
      <c r="G66" s="702">
        <v>2.4703192974679999</v>
      </c>
      <c r="H66" s="704">
        <v>0.28000000000000003</v>
      </c>
      <c r="I66" s="701">
        <v>1.13608</v>
      </c>
      <c r="J66" s="702">
        <v>-1.334239297468</v>
      </c>
      <c r="K66" s="705">
        <v>0.15329732222100001</v>
      </c>
    </row>
    <row r="67" spans="1:11" ht="14.4" customHeight="1" thickBot="1" x14ac:dyDescent="0.35">
      <c r="A67" s="723" t="s">
        <v>393</v>
      </c>
      <c r="B67" s="701">
        <v>4</v>
      </c>
      <c r="C67" s="701">
        <v>1.5740400000000001</v>
      </c>
      <c r="D67" s="702">
        <v>-2.4259599999999999</v>
      </c>
      <c r="E67" s="703">
        <v>0.39351000000000003</v>
      </c>
      <c r="F67" s="701">
        <v>3</v>
      </c>
      <c r="G67" s="702">
        <v>1</v>
      </c>
      <c r="H67" s="704">
        <v>0</v>
      </c>
      <c r="I67" s="701">
        <v>0.34433000000000002</v>
      </c>
      <c r="J67" s="702">
        <v>-0.65566999999999998</v>
      </c>
      <c r="K67" s="705">
        <v>0.114776666666</v>
      </c>
    </row>
    <row r="68" spans="1:11" ht="14.4" customHeight="1" thickBot="1" x14ac:dyDescent="0.35">
      <c r="A68" s="723" t="s">
        <v>394</v>
      </c>
      <c r="B68" s="701">
        <v>70</v>
      </c>
      <c r="C68" s="701">
        <v>71.194670000000002</v>
      </c>
      <c r="D68" s="702">
        <v>1.194669999999</v>
      </c>
      <c r="E68" s="703">
        <v>1.0170667142850001</v>
      </c>
      <c r="F68" s="701">
        <v>80.110953248336997</v>
      </c>
      <c r="G68" s="702">
        <v>26.703651082779</v>
      </c>
      <c r="H68" s="704">
        <v>5.8269799999999998</v>
      </c>
      <c r="I68" s="701">
        <v>23.364619999999999</v>
      </c>
      <c r="J68" s="702">
        <v>-3.339031082779</v>
      </c>
      <c r="K68" s="705">
        <v>0.29165325155400001</v>
      </c>
    </row>
    <row r="69" spans="1:11" ht="14.4" customHeight="1" thickBot="1" x14ac:dyDescent="0.35">
      <c r="A69" s="721" t="s">
        <v>42</v>
      </c>
      <c r="B69" s="701">
        <v>1176.8171568227001</v>
      </c>
      <c r="C69" s="701">
        <v>1161.433</v>
      </c>
      <c r="D69" s="702">
        <v>-15.384156822694999</v>
      </c>
      <c r="E69" s="703">
        <v>0.98692731769399999</v>
      </c>
      <c r="F69" s="701">
        <v>1155.4461626443999</v>
      </c>
      <c r="G69" s="702">
        <v>385.148720881467</v>
      </c>
      <c r="H69" s="704">
        <v>82.171000000000006</v>
      </c>
      <c r="I69" s="701">
        <v>444.15800000000098</v>
      </c>
      <c r="J69" s="702">
        <v>59.009279118533001</v>
      </c>
      <c r="K69" s="705">
        <v>0.38440389034</v>
      </c>
    </row>
    <row r="70" spans="1:11" ht="14.4" customHeight="1" thickBot="1" x14ac:dyDescent="0.35">
      <c r="A70" s="722" t="s">
        <v>395</v>
      </c>
      <c r="B70" s="706">
        <v>1176.8171568227001</v>
      </c>
      <c r="C70" s="706">
        <v>1161.433</v>
      </c>
      <c r="D70" s="707">
        <v>-15.384156822694999</v>
      </c>
      <c r="E70" s="714">
        <v>0.98692731769399999</v>
      </c>
      <c r="F70" s="706">
        <v>1155.4461626443999</v>
      </c>
      <c r="G70" s="707">
        <v>385.148720881467</v>
      </c>
      <c r="H70" s="709">
        <v>82.171000000000006</v>
      </c>
      <c r="I70" s="706">
        <v>444.15800000000098</v>
      </c>
      <c r="J70" s="707">
        <v>59.009279118533001</v>
      </c>
      <c r="K70" s="713">
        <v>0.38440389034</v>
      </c>
    </row>
    <row r="71" spans="1:11" ht="14.4" customHeight="1" thickBot="1" x14ac:dyDescent="0.35">
      <c r="A71" s="723" t="s">
        <v>396</v>
      </c>
      <c r="B71" s="701">
        <v>514.99999999999795</v>
      </c>
      <c r="C71" s="701">
        <v>524.90700000000004</v>
      </c>
      <c r="D71" s="702">
        <v>9.9070000000020002</v>
      </c>
      <c r="E71" s="703">
        <v>1.019236893203</v>
      </c>
      <c r="F71" s="701">
        <v>518.91865403659097</v>
      </c>
      <c r="G71" s="702">
        <v>172.97288467886401</v>
      </c>
      <c r="H71" s="704">
        <v>41.435000000000002</v>
      </c>
      <c r="I71" s="701">
        <v>167.971</v>
      </c>
      <c r="J71" s="702">
        <v>-5.001884678863</v>
      </c>
      <c r="K71" s="705">
        <v>0.32369427981299997</v>
      </c>
    </row>
    <row r="72" spans="1:11" ht="14.4" customHeight="1" thickBot="1" x14ac:dyDescent="0.35">
      <c r="A72" s="723" t="s">
        <v>397</v>
      </c>
      <c r="B72" s="701">
        <v>152.81715682270001</v>
      </c>
      <c r="C72" s="701">
        <v>139.1</v>
      </c>
      <c r="D72" s="702">
        <v>-13.7171568227</v>
      </c>
      <c r="E72" s="703">
        <v>0.91023810998700005</v>
      </c>
      <c r="F72" s="701">
        <v>147.91331361393799</v>
      </c>
      <c r="G72" s="702">
        <v>49.304437871311997</v>
      </c>
      <c r="H72" s="704">
        <v>13.058</v>
      </c>
      <c r="I72" s="701">
        <v>54.088000000000001</v>
      </c>
      <c r="J72" s="702">
        <v>4.7835621286869996</v>
      </c>
      <c r="K72" s="705">
        <v>0.36567364139399999</v>
      </c>
    </row>
    <row r="73" spans="1:11" ht="14.4" customHeight="1" thickBot="1" x14ac:dyDescent="0.35">
      <c r="A73" s="723" t="s">
        <v>398</v>
      </c>
      <c r="B73" s="701">
        <v>508.99999999999801</v>
      </c>
      <c r="C73" s="701">
        <v>497.42599999999999</v>
      </c>
      <c r="D73" s="702">
        <v>-11.573999999998</v>
      </c>
      <c r="E73" s="703">
        <v>0.97726129665999995</v>
      </c>
      <c r="F73" s="701">
        <v>488.61419499387301</v>
      </c>
      <c r="G73" s="702">
        <v>162.871398331291</v>
      </c>
      <c r="H73" s="704">
        <v>27.678000000000001</v>
      </c>
      <c r="I73" s="701">
        <v>222.09899999999999</v>
      </c>
      <c r="J73" s="702">
        <v>59.227601668708999</v>
      </c>
      <c r="K73" s="705">
        <v>0.45454880819100002</v>
      </c>
    </row>
    <row r="74" spans="1:11" ht="14.4" customHeight="1" thickBot="1" x14ac:dyDescent="0.35">
      <c r="A74" s="724" t="s">
        <v>399</v>
      </c>
      <c r="B74" s="706">
        <v>1268.55199603193</v>
      </c>
      <c r="C74" s="706">
        <v>1431.38915</v>
      </c>
      <c r="D74" s="707">
        <v>162.83715396807199</v>
      </c>
      <c r="E74" s="714">
        <v>1.128364587716</v>
      </c>
      <c r="F74" s="706">
        <v>1422.6429296844101</v>
      </c>
      <c r="G74" s="707">
        <v>474.21430989480302</v>
      </c>
      <c r="H74" s="709">
        <v>213.979600000001</v>
      </c>
      <c r="I74" s="706">
        <v>535.21027000000095</v>
      </c>
      <c r="J74" s="707">
        <v>60.995960105197</v>
      </c>
      <c r="K74" s="713">
        <v>0.37620843490099998</v>
      </c>
    </row>
    <row r="75" spans="1:11" ht="14.4" customHeight="1" thickBot="1" x14ac:dyDescent="0.35">
      <c r="A75" s="721" t="s">
        <v>45</v>
      </c>
      <c r="B75" s="701">
        <v>239.48257323262001</v>
      </c>
      <c r="C75" s="701">
        <v>230.60169999999999</v>
      </c>
      <c r="D75" s="702">
        <v>-8.8808732326190007</v>
      </c>
      <c r="E75" s="703">
        <v>0.96291641135799999</v>
      </c>
      <c r="F75" s="701">
        <v>217.230600297162</v>
      </c>
      <c r="G75" s="702">
        <v>72.410200099053995</v>
      </c>
      <c r="H75" s="704">
        <v>91.782089999999997</v>
      </c>
      <c r="I75" s="701">
        <v>138.57380000000001</v>
      </c>
      <c r="J75" s="702">
        <v>66.163599900945997</v>
      </c>
      <c r="K75" s="705">
        <v>0.637911048491</v>
      </c>
    </row>
    <row r="76" spans="1:11" ht="14.4" customHeight="1" thickBot="1" x14ac:dyDescent="0.35">
      <c r="A76" s="725" t="s">
        <v>400</v>
      </c>
      <c r="B76" s="701">
        <v>239.48257323262001</v>
      </c>
      <c r="C76" s="701">
        <v>230.60169999999999</v>
      </c>
      <c r="D76" s="702">
        <v>-8.8808732326190007</v>
      </c>
      <c r="E76" s="703">
        <v>0.96291641135799999</v>
      </c>
      <c r="F76" s="701">
        <v>217.230600297162</v>
      </c>
      <c r="G76" s="702">
        <v>72.410200099053995</v>
      </c>
      <c r="H76" s="704">
        <v>91.782089999999997</v>
      </c>
      <c r="I76" s="701">
        <v>138.57380000000001</v>
      </c>
      <c r="J76" s="702">
        <v>66.163599900945997</v>
      </c>
      <c r="K76" s="705">
        <v>0.637911048491</v>
      </c>
    </row>
    <row r="77" spans="1:11" ht="14.4" customHeight="1" thickBot="1" x14ac:dyDescent="0.35">
      <c r="A77" s="723" t="s">
        <v>401</v>
      </c>
      <c r="B77" s="701">
        <v>122.821090840206</v>
      </c>
      <c r="C77" s="701">
        <v>119.99766</v>
      </c>
      <c r="D77" s="702">
        <v>-2.8234308402049999</v>
      </c>
      <c r="E77" s="703">
        <v>0.977011840385</v>
      </c>
      <c r="F77" s="701">
        <v>103.28463283756</v>
      </c>
      <c r="G77" s="702">
        <v>34.428210945853003</v>
      </c>
      <c r="H77" s="704">
        <v>0</v>
      </c>
      <c r="I77" s="701">
        <v>19.701630000000002</v>
      </c>
      <c r="J77" s="702">
        <v>-14.726580945853</v>
      </c>
      <c r="K77" s="705">
        <v>0.19075083542099999</v>
      </c>
    </row>
    <row r="78" spans="1:11" ht="14.4" customHeight="1" thickBot="1" x14ac:dyDescent="0.35">
      <c r="A78" s="723" t="s">
        <v>402</v>
      </c>
      <c r="B78" s="701">
        <v>0</v>
      </c>
      <c r="C78" s="701">
        <v>3.3439999999999999</v>
      </c>
      <c r="D78" s="702">
        <v>3.3439999999999999</v>
      </c>
      <c r="E78" s="711" t="s">
        <v>337</v>
      </c>
      <c r="F78" s="701">
        <v>4.2994909140460003</v>
      </c>
      <c r="G78" s="702">
        <v>1.4331636380149999</v>
      </c>
      <c r="H78" s="704">
        <v>0</v>
      </c>
      <c r="I78" s="701">
        <v>0</v>
      </c>
      <c r="J78" s="702">
        <v>-1.4331636380149999</v>
      </c>
      <c r="K78" s="705">
        <v>0</v>
      </c>
    </row>
    <row r="79" spans="1:11" ht="14.4" customHeight="1" thickBot="1" x14ac:dyDescent="0.35">
      <c r="A79" s="723" t="s">
        <v>403</v>
      </c>
      <c r="B79" s="701">
        <v>7.1441870280520003</v>
      </c>
      <c r="C79" s="701">
        <v>34.918010000000002</v>
      </c>
      <c r="D79" s="702">
        <v>27.773822971946998</v>
      </c>
      <c r="E79" s="703">
        <v>4.8876114053129998</v>
      </c>
      <c r="F79" s="701">
        <v>37.834221783179999</v>
      </c>
      <c r="G79" s="702">
        <v>12.61140726106</v>
      </c>
      <c r="H79" s="704">
        <v>1.732</v>
      </c>
      <c r="I79" s="701">
        <v>6.5613999999999999</v>
      </c>
      <c r="J79" s="702">
        <v>-6.0500072610600002</v>
      </c>
      <c r="K79" s="705">
        <v>0.173425002306</v>
      </c>
    </row>
    <row r="80" spans="1:11" ht="14.4" customHeight="1" thickBot="1" x14ac:dyDescent="0.35">
      <c r="A80" s="723" t="s">
        <v>404</v>
      </c>
      <c r="B80" s="701">
        <v>58.517295364360997</v>
      </c>
      <c r="C80" s="701">
        <v>18.508469999999999</v>
      </c>
      <c r="D80" s="702">
        <v>-40.008825364361002</v>
      </c>
      <c r="E80" s="703">
        <v>0.31629059211900001</v>
      </c>
      <c r="F80" s="701">
        <v>21.404499333164001</v>
      </c>
      <c r="G80" s="702">
        <v>7.1348331110540002</v>
      </c>
      <c r="H80" s="704">
        <v>81.143960000000007</v>
      </c>
      <c r="I80" s="701">
        <v>81.572299999999998</v>
      </c>
      <c r="J80" s="702">
        <v>74.437466888944996</v>
      </c>
      <c r="K80" s="705">
        <v>3.8109884623000001</v>
      </c>
    </row>
    <row r="81" spans="1:11" ht="14.4" customHeight="1" thickBot="1" x14ac:dyDescent="0.35">
      <c r="A81" s="723" t="s">
        <v>405</v>
      </c>
      <c r="B81" s="701">
        <v>35.999999999998998</v>
      </c>
      <c r="C81" s="701">
        <v>35.290399999999998</v>
      </c>
      <c r="D81" s="702">
        <v>-0.70959999999900003</v>
      </c>
      <c r="E81" s="703">
        <v>0.98028888888800003</v>
      </c>
      <c r="F81" s="701">
        <v>31.414593611796001</v>
      </c>
      <c r="G81" s="702">
        <v>10.471531203932001</v>
      </c>
      <c r="H81" s="704">
        <v>8.9061299999999992</v>
      </c>
      <c r="I81" s="701">
        <v>30.73847</v>
      </c>
      <c r="J81" s="702">
        <v>20.266938796066999</v>
      </c>
      <c r="K81" s="705">
        <v>0.97847740384100002</v>
      </c>
    </row>
    <row r="82" spans="1:11" ht="14.4" customHeight="1" thickBot="1" x14ac:dyDescent="0.35">
      <c r="A82" s="723" t="s">
        <v>406</v>
      </c>
      <c r="B82" s="701">
        <v>15</v>
      </c>
      <c r="C82" s="701">
        <v>18.54316</v>
      </c>
      <c r="D82" s="702">
        <v>3.5431599999990002</v>
      </c>
      <c r="E82" s="703">
        <v>1.236210666666</v>
      </c>
      <c r="F82" s="701">
        <v>18.993161817413</v>
      </c>
      <c r="G82" s="702">
        <v>6.331053939137</v>
      </c>
      <c r="H82" s="704">
        <v>0</v>
      </c>
      <c r="I82" s="701">
        <v>0</v>
      </c>
      <c r="J82" s="702">
        <v>-6.331053939137</v>
      </c>
      <c r="K82" s="705">
        <v>0</v>
      </c>
    </row>
    <row r="83" spans="1:11" ht="14.4" customHeight="1" thickBot="1" x14ac:dyDescent="0.35">
      <c r="A83" s="726" t="s">
        <v>46</v>
      </c>
      <c r="B83" s="706">
        <v>0</v>
      </c>
      <c r="C83" s="706">
        <v>10.9094</v>
      </c>
      <c r="D83" s="707">
        <v>10.9094</v>
      </c>
      <c r="E83" s="708" t="s">
        <v>329</v>
      </c>
      <c r="F83" s="706">
        <v>0</v>
      </c>
      <c r="G83" s="707">
        <v>0</v>
      </c>
      <c r="H83" s="709">
        <v>26.548999999999999</v>
      </c>
      <c r="I83" s="706">
        <v>30.324000000000002</v>
      </c>
      <c r="J83" s="707">
        <v>30.324000000000002</v>
      </c>
      <c r="K83" s="710" t="s">
        <v>329</v>
      </c>
    </row>
    <row r="84" spans="1:11" ht="14.4" customHeight="1" thickBot="1" x14ac:dyDescent="0.35">
      <c r="A84" s="722" t="s">
        <v>407</v>
      </c>
      <c r="B84" s="706">
        <v>0</v>
      </c>
      <c r="C84" s="706">
        <v>10.907999999999999</v>
      </c>
      <c r="D84" s="707">
        <v>10.907999999999999</v>
      </c>
      <c r="E84" s="708" t="s">
        <v>329</v>
      </c>
      <c r="F84" s="706">
        <v>0</v>
      </c>
      <c r="G84" s="707">
        <v>0</v>
      </c>
      <c r="H84" s="709">
        <v>8.8919999999999995</v>
      </c>
      <c r="I84" s="706">
        <v>12.667</v>
      </c>
      <c r="J84" s="707">
        <v>12.667</v>
      </c>
      <c r="K84" s="710" t="s">
        <v>329</v>
      </c>
    </row>
    <row r="85" spans="1:11" ht="14.4" customHeight="1" thickBot="1" x14ac:dyDescent="0.35">
      <c r="A85" s="723" t="s">
        <v>408</v>
      </c>
      <c r="B85" s="701">
        <v>0</v>
      </c>
      <c r="C85" s="701">
        <v>9.0679999999989995</v>
      </c>
      <c r="D85" s="702">
        <v>9.0679999999989995</v>
      </c>
      <c r="E85" s="711" t="s">
        <v>329</v>
      </c>
      <c r="F85" s="701">
        <v>0</v>
      </c>
      <c r="G85" s="702">
        <v>0</v>
      </c>
      <c r="H85" s="704">
        <v>8.8919999999999995</v>
      </c>
      <c r="I85" s="701">
        <v>12.667</v>
      </c>
      <c r="J85" s="702">
        <v>12.667</v>
      </c>
      <c r="K85" s="712" t="s">
        <v>329</v>
      </c>
    </row>
    <row r="86" spans="1:11" ht="14.4" customHeight="1" thickBot="1" x14ac:dyDescent="0.35">
      <c r="A86" s="723" t="s">
        <v>409</v>
      </c>
      <c r="B86" s="701">
        <v>0</v>
      </c>
      <c r="C86" s="701">
        <v>1.84</v>
      </c>
      <c r="D86" s="702">
        <v>1.84</v>
      </c>
      <c r="E86" s="711" t="s">
        <v>337</v>
      </c>
      <c r="F86" s="701">
        <v>0</v>
      </c>
      <c r="G86" s="702">
        <v>0</v>
      </c>
      <c r="H86" s="704">
        <v>0</v>
      </c>
      <c r="I86" s="701">
        <v>0</v>
      </c>
      <c r="J86" s="702">
        <v>0</v>
      </c>
      <c r="K86" s="712" t="s">
        <v>329</v>
      </c>
    </row>
    <row r="87" spans="1:11" ht="14.4" customHeight="1" thickBot="1" x14ac:dyDescent="0.35">
      <c r="A87" s="722" t="s">
        <v>410</v>
      </c>
      <c r="B87" s="706">
        <v>0</v>
      </c>
      <c r="C87" s="706">
        <v>1.4E-3</v>
      </c>
      <c r="D87" s="707">
        <v>1.4E-3</v>
      </c>
      <c r="E87" s="708" t="s">
        <v>329</v>
      </c>
      <c r="F87" s="706">
        <v>0</v>
      </c>
      <c r="G87" s="707">
        <v>0</v>
      </c>
      <c r="H87" s="709">
        <v>17.657</v>
      </c>
      <c r="I87" s="706">
        <v>17.657</v>
      </c>
      <c r="J87" s="707">
        <v>17.657</v>
      </c>
      <c r="K87" s="710" t="s">
        <v>329</v>
      </c>
    </row>
    <row r="88" spans="1:11" ht="14.4" customHeight="1" thickBot="1" x14ac:dyDescent="0.35">
      <c r="A88" s="723" t="s">
        <v>411</v>
      </c>
      <c r="B88" s="701">
        <v>0</v>
      </c>
      <c r="C88" s="701">
        <v>0</v>
      </c>
      <c r="D88" s="702">
        <v>0</v>
      </c>
      <c r="E88" s="711" t="s">
        <v>329</v>
      </c>
      <c r="F88" s="701">
        <v>0</v>
      </c>
      <c r="G88" s="702">
        <v>0</v>
      </c>
      <c r="H88" s="704">
        <v>17.657</v>
      </c>
      <c r="I88" s="701">
        <v>17.657</v>
      </c>
      <c r="J88" s="702">
        <v>17.657</v>
      </c>
      <c r="K88" s="712" t="s">
        <v>337</v>
      </c>
    </row>
    <row r="89" spans="1:11" ht="14.4" customHeight="1" thickBot="1" x14ac:dyDescent="0.35">
      <c r="A89" s="723" t="s">
        <v>412</v>
      </c>
      <c r="B89" s="701">
        <v>0</v>
      </c>
      <c r="C89" s="701">
        <v>1.4E-3</v>
      </c>
      <c r="D89" s="702">
        <v>1.4E-3</v>
      </c>
      <c r="E89" s="711" t="s">
        <v>337</v>
      </c>
      <c r="F89" s="701">
        <v>0</v>
      </c>
      <c r="G89" s="702">
        <v>0</v>
      </c>
      <c r="H89" s="704">
        <v>0</v>
      </c>
      <c r="I89" s="701">
        <v>0</v>
      </c>
      <c r="J89" s="702">
        <v>0</v>
      </c>
      <c r="K89" s="712" t="s">
        <v>329</v>
      </c>
    </row>
    <row r="90" spans="1:11" ht="14.4" customHeight="1" thickBot="1" x14ac:dyDescent="0.35">
      <c r="A90" s="721" t="s">
        <v>47</v>
      </c>
      <c r="B90" s="701">
        <v>1029.0694227993099</v>
      </c>
      <c r="C90" s="701">
        <v>1189.87805</v>
      </c>
      <c r="D90" s="702">
        <v>160.808627200692</v>
      </c>
      <c r="E90" s="703">
        <v>1.1562660629470001</v>
      </c>
      <c r="F90" s="701">
        <v>1205.4123293872501</v>
      </c>
      <c r="G90" s="702">
        <v>401.80410979574901</v>
      </c>
      <c r="H90" s="704">
        <v>95.648510000000002</v>
      </c>
      <c r="I90" s="701">
        <v>366.31247000000099</v>
      </c>
      <c r="J90" s="702">
        <v>-35.491639795748</v>
      </c>
      <c r="K90" s="705">
        <v>0.30388976541000001</v>
      </c>
    </row>
    <row r="91" spans="1:11" ht="14.4" customHeight="1" thickBot="1" x14ac:dyDescent="0.35">
      <c r="A91" s="722" t="s">
        <v>413</v>
      </c>
      <c r="B91" s="706">
        <v>0</v>
      </c>
      <c r="C91" s="706">
        <v>0.39200000000000002</v>
      </c>
      <c r="D91" s="707">
        <v>0.39200000000000002</v>
      </c>
      <c r="E91" s="708" t="s">
        <v>337</v>
      </c>
      <c r="F91" s="706">
        <v>0.44392052618900002</v>
      </c>
      <c r="G91" s="707">
        <v>0.147973508729</v>
      </c>
      <c r="H91" s="709">
        <v>0</v>
      </c>
      <c r="I91" s="706">
        <v>0</v>
      </c>
      <c r="J91" s="707">
        <v>-0.147973508729</v>
      </c>
      <c r="K91" s="713">
        <v>0</v>
      </c>
    </row>
    <row r="92" spans="1:11" ht="14.4" customHeight="1" thickBot="1" x14ac:dyDescent="0.35">
      <c r="A92" s="723" t="s">
        <v>414</v>
      </c>
      <c r="B92" s="701">
        <v>0</v>
      </c>
      <c r="C92" s="701">
        <v>0.39200000000000002</v>
      </c>
      <c r="D92" s="702">
        <v>0.39200000000000002</v>
      </c>
      <c r="E92" s="711" t="s">
        <v>337</v>
      </c>
      <c r="F92" s="701">
        <v>0.44392052618900002</v>
      </c>
      <c r="G92" s="702">
        <v>0.147973508729</v>
      </c>
      <c r="H92" s="704">
        <v>0</v>
      </c>
      <c r="I92" s="701">
        <v>0</v>
      </c>
      <c r="J92" s="702">
        <v>-0.147973508729</v>
      </c>
      <c r="K92" s="705">
        <v>0</v>
      </c>
    </row>
    <row r="93" spans="1:11" ht="14.4" customHeight="1" thickBot="1" x14ac:dyDescent="0.35">
      <c r="A93" s="722" t="s">
        <v>415</v>
      </c>
      <c r="B93" s="706">
        <v>29.381647603617001</v>
      </c>
      <c r="C93" s="706">
        <v>23.481580000000001</v>
      </c>
      <c r="D93" s="707">
        <v>-5.9000676036169999</v>
      </c>
      <c r="E93" s="714">
        <v>0.79919207788400004</v>
      </c>
      <c r="F93" s="706">
        <v>23.882447507508999</v>
      </c>
      <c r="G93" s="707">
        <v>7.9608158358359997</v>
      </c>
      <c r="H93" s="709">
        <v>2.1547000000000001</v>
      </c>
      <c r="I93" s="706">
        <v>10.790100000000001</v>
      </c>
      <c r="J93" s="707">
        <v>2.829284164163</v>
      </c>
      <c r="K93" s="713">
        <v>0.45180042776599999</v>
      </c>
    </row>
    <row r="94" spans="1:11" ht="14.4" customHeight="1" thickBot="1" x14ac:dyDescent="0.35">
      <c r="A94" s="723" t="s">
        <v>416</v>
      </c>
      <c r="B94" s="701">
        <v>13.917871235367</v>
      </c>
      <c r="C94" s="701">
        <v>10.5494</v>
      </c>
      <c r="D94" s="702">
        <v>-3.3684712353670001</v>
      </c>
      <c r="E94" s="703">
        <v>0.75797511139399998</v>
      </c>
      <c r="F94" s="701">
        <v>10.585237879738999</v>
      </c>
      <c r="G94" s="702">
        <v>3.5284126265790001</v>
      </c>
      <c r="H94" s="704">
        <v>0.74970000000000003</v>
      </c>
      <c r="I94" s="701">
        <v>3.8412999999999999</v>
      </c>
      <c r="J94" s="702">
        <v>0.31288737342</v>
      </c>
      <c r="K94" s="705">
        <v>0.36289217527599998</v>
      </c>
    </row>
    <row r="95" spans="1:11" ht="14.4" customHeight="1" thickBot="1" x14ac:dyDescent="0.35">
      <c r="A95" s="723" t="s">
        <v>417</v>
      </c>
      <c r="B95" s="701">
        <v>15.46377636825</v>
      </c>
      <c r="C95" s="701">
        <v>12.932180000000001</v>
      </c>
      <c r="D95" s="702">
        <v>-2.5315963682499998</v>
      </c>
      <c r="E95" s="703">
        <v>0.83628860713099995</v>
      </c>
      <c r="F95" s="701">
        <v>13.29720962777</v>
      </c>
      <c r="G95" s="702">
        <v>4.432403209256</v>
      </c>
      <c r="H95" s="704">
        <v>1.405</v>
      </c>
      <c r="I95" s="701">
        <v>6.9488000000000003</v>
      </c>
      <c r="J95" s="702">
        <v>2.5163967907429998</v>
      </c>
      <c r="K95" s="705">
        <v>0.522575803083</v>
      </c>
    </row>
    <row r="96" spans="1:11" ht="14.4" customHeight="1" thickBot="1" x14ac:dyDescent="0.35">
      <c r="A96" s="722" t="s">
        <v>418</v>
      </c>
      <c r="B96" s="706">
        <v>65</v>
      </c>
      <c r="C96" s="706">
        <v>61.061</v>
      </c>
      <c r="D96" s="707">
        <v>-3.9390000000000001</v>
      </c>
      <c r="E96" s="714">
        <v>0.93939999999900003</v>
      </c>
      <c r="F96" s="706">
        <v>75.749886464865</v>
      </c>
      <c r="G96" s="707">
        <v>25.249962154955</v>
      </c>
      <c r="H96" s="709">
        <v>6.6150000000000002</v>
      </c>
      <c r="I96" s="706">
        <v>43.07667</v>
      </c>
      <c r="J96" s="707">
        <v>17.826707845044002</v>
      </c>
      <c r="K96" s="713">
        <v>0.56866976322100005</v>
      </c>
    </row>
    <row r="97" spans="1:11" ht="14.4" customHeight="1" thickBot="1" x14ac:dyDescent="0.35">
      <c r="A97" s="723" t="s">
        <v>419</v>
      </c>
      <c r="B97" s="701">
        <v>24</v>
      </c>
      <c r="C97" s="701">
        <v>25.245000000000001</v>
      </c>
      <c r="D97" s="702">
        <v>1.244999999999</v>
      </c>
      <c r="E97" s="703">
        <v>1.0518749999999999</v>
      </c>
      <c r="F97" s="701">
        <v>26.548732394365999</v>
      </c>
      <c r="G97" s="702">
        <v>8.8495774647880001</v>
      </c>
      <c r="H97" s="704">
        <v>6.6150000000000002</v>
      </c>
      <c r="I97" s="701">
        <v>13.23</v>
      </c>
      <c r="J97" s="702">
        <v>4.3804225352110002</v>
      </c>
      <c r="K97" s="705">
        <v>0.498328877005</v>
      </c>
    </row>
    <row r="98" spans="1:11" ht="14.4" customHeight="1" thickBot="1" x14ac:dyDescent="0.35">
      <c r="A98" s="723" t="s">
        <v>420</v>
      </c>
      <c r="B98" s="701">
        <v>41</v>
      </c>
      <c r="C98" s="701">
        <v>35.816000000000003</v>
      </c>
      <c r="D98" s="702">
        <v>-5.1840000000000002</v>
      </c>
      <c r="E98" s="703">
        <v>0.87356097560900003</v>
      </c>
      <c r="F98" s="701">
        <v>49.201154070499001</v>
      </c>
      <c r="G98" s="702">
        <v>16.400384690166</v>
      </c>
      <c r="H98" s="704">
        <v>0</v>
      </c>
      <c r="I98" s="701">
        <v>29.84667</v>
      </c>
      <c r="J98" s="702">
        <v>13.446285309833</v>
      </c>
      <c r="K98" s="705">
        <v>0.60662540470500004</v>
      </c>
    </row>
    <row r="99" spans="1:11" ht="14.4" customHeight="1" thickBot="1" x14ac:dyDescent="0.35">
      <c r="A99" s="722" t="s">
        <v>421</v>
      </c>
      <c r="B99" s="706">
        <v>784.20367749777802</v>
      </c>
      <c r="C99" s="706">
        <v>744.72604000000001</v>
      </c>
      <c r="D99" s="707">
        <v>-39.477637497777998</v>
      </c>
      <c r="E99" s="714">
        <v>0.94965894877699997</v>
      </c>
      <c r="F99" s="706">
        <v>819.603995015132</v>
      </c>
      <c r="G99" s="707">
        <v>273.20133167171099</v>
      </c>
      <c r="H99" s="709">
        <v>48.591009999999997</v>
      </c>
      <c r="I99" s="706">
        <v>234.12323000000001</v>
      </c>
      <c r="J99" s="707">
        <v>-39.078101671710002</v>
      </c>
      <c r="K99" s="713">
        <v>0.28565408590399999</v>
      </c>
    </row>
    <row r="100" spans="1:11" ht="14.4" customHeight="1" thickBot="1" x14ac:dyDescent="0.35">
      <c r="A100" s="723" t="s">
        <v>422</v>
      </c>
      <c r="B100" s="701">
        <v>568</v>
      </c>
      <c r="C100" s="701">
        <v>547.93177000000003</v>
      </c>
      <c r="D100" s="702">
        <v>-20.06823</v>
      </c>
      <c r="E100" s="703">
        <v>0.96466860915399999</v>
      </c>
      <c r="F100" s="701">
        <v>623.42923733688303</v>
      </c>
      <c r="G100" s="702">
        <v>207.809745778961</v>
      </c>
      <c r="H100" s="704">
        <v>47.683509999999998</v>
      </c>
      <c r="I100" s="701">
        <v>188.25035</v>
      </c>
      <c r="J100" s="702">
        <v>-19.559395778959999</v>
      </c>
      <c r="K100" s="705">
        <v>0.30195945060899998</v>
      </c>
    </row>
    <row r="101" spans="1:11" ht="14.4" customHeight="1" thickBot="1" x14ac:dyDescent="0.35">
      <c r="A101" s="723" t="s">
        <v>423</v>
      </c>
      <c r="B101" s="701">
        <v>0</v>
      </c>
      <c r="C101" s="701">
        <v>7.9375999999989997</v>
      </c>
      <c r="D101" s="702">
        <v>7.9375999999989997</v>
      </c>
      <c r="E101" s="711" t="s">
        <v>329</v>
      </c>
      <c r="F101" s="701">
        <v>4.4804720848989996</v>
      </c>
      <c r="G101" s="702">
        <v>1.4934906949660001</v>
      </c>
      <c r="H101" s="704">
        <v>0.90749999999999997</v>
      </c>
      <c r="I101" s="701">
        <v>0.90749999999999997</v>
      </c>
      <c r="J101" s="702">
        <v>-0.58599069496599998</v>
      </c>
      <c r="K101" s="705">
        <v>0.20254562081899999</v>
      </c>
    </row>
    <row r="102" spans="1:11" ht="14.4" customHeight="1" thickBot="1" x14ac:dyDescent="0.35">
      <c r="A102" s="723" t="s">
        <v>424</v>
      </c>
      <c r="B102" s="701">
        <v>216.20367749777799</v>
      </c>
      <c r="C102" s="701">
        <v>188.85667000000001</v>
      </c>
      <c r="D102" s="702">
        <v>-27.347007497777</v>
      </c>
      <c r="E102" s="703">
        <v>0.87351275512799997</v>
      </c>
      <c r="F102" s="701">
        <v>191.69428559334901</v>
      </c>
      <c r="G102" s="702">
        <v>63.898095197783</v>
      </c>
      <c r="H102" s="704">
        <v>0</v>
      </c>
      <c r="I102" s="701">
        <v>44.965380000000003</v>
      </c>
      <c r="J102" s="702">
        <v>-18.932715197781999</v>
      </c>
      <c r="K102" s="705">
        <v>0.23456818162699999</v>
      </c>
    </row>
    <row r="103" spans="1:11" ht="14.4" customHeight="1" thickBot="1" x14ac:dyDescent="0.35">
      <c r="A103" s="722" t="s">
        <v>425</v>
      </c>
      <c r="B103" s="706">
        <v>150.48409769791101</v>
      </c>
      <c r="C103" s="706">
        <v>288.99002999999999</v>
      </c>
      <c r="D103" s="707">
        <v>138.50593230208901</v>
      </c>
      <c r="E103" s="714">
        <v>1.9204024506299999</v>
      </c>
      <c r="F103" s="706">
        <v>285.73207987355198</v>
      </c>
      <c r="G103" s="707">
        <v>95.244026624517005</v>
      </c>
      <c r="H103" s="709">
        <v>12.490600000000001</v>
      </c>
      <c r="I103" s="706">
        <v>49.38232</v>
      </c>
      <c r="J103" s="707">
        <v>-45.861706624516998</v>
      </c>
      <c r="K103" s="713">
        <v>0.17282735638800001</v>
      </c>
    </row>
    <row r="104" spans="1:11" ht="14.4" customHeight="1" thickBot="1" x14ac:dyDescent="0.35">
      <c r="A104" s="723" t="s">
        <v>426</v>
      </c>
      <c r="B104" s="701">
        <v>0.29999999999900001</v>
      </c>
      <c r="C104" s="701">
        <v>0.55000000000000004</v>
      </c>
      <c r="D104" s="702">
        <v>0.25</v>
      </c>
      <c r="E104" s="703">
        <v>1.833333333333</v>
      </c>
      <c r="F104" s="701">
        <v>0.706507162184</v>
      </c>
      <c r="G104" s="702">
        <v>0.23550238739400001</v>
      </c>
      <c r="H104" s="704">
        <v>0</v>
      </c>
      <c r="I104" s="701">
        <v>1.1000000000000001</v>
      </c>
      <c r="J104" s="702">
        <v>0.86449761260500002</v>
      </c>
      <c r="K104" s="705">
        <v>1.5569552</v>
      </c>
    </row>
    <row r="105" spans="1:11" ht="14.4" customHeight="1" thickBot="1" x14ac:dyDescent="0.35">
      <c r="A105" s="723" t="s">
        <v>427</v>
      </c>
      <c r="B105" s="701">
        <v>65.110605534721998</v>
      </c>
      <c r="C105" s="701">
        <v>242.34366</v>
      </c>
      <c r="D105" s="702">
        <v>177.233054465278</v>
      </c>
      <c r="E105" s="703">
        <v>3.7220305050109999</v>
      </c>
      <c r="F105" s="701">
        <v>242.70324333917</v>
      </c>
      <c r="G105" s="702">
        <v>80.901081113055994</v>
      </c>
      <c r="H105" s="704">
        <v>8.9253599999999995</v>
      </c>
      <c r="I105" s="701">
        <v>26.928059999999999</v>
      </c>
      <c r="J105" s="702">
        <v>-53.973021113055999</v>
      </c>
      <c r="K105" s="705">
        <v>0.110950556859</v>
      </c>
    </row>
    <row r="106" spans="1:11" ht="14.4" customHeight="1" thickBot="1" x14ac:dyDescent="0.35">
      <c r="A106" s="723" t="s">
        <v>428</v>
      </c>
      <c r="B106" s="701">
        <v>8</v>
      </c>
      <c r="C106" s="701">
        <v>0.47199999999999998</v>
      </c>
      <c r="D106" s="702">
        <v>-7.5279999999999996</v>
      </c>
      <c r="E106" s="703">
        <v>5.8999999999999997E-2</v>
      </c>
      <c r="F106" s="701">
        <v>1.0320312073569999</v>
      </c>
      <c r="G106" s="702">
        <v>0.34401040245199999</v>
      </c>
      <c r="H106" s="704">
        <v>0</v>
      </c>
      <c r="I106" s="701">
        <v>4.3280000000000003</v>
      </c>
      <c r="J106" s="702">
        <v>3.9839895975470001</v>
      </c>
      <c r="K106" s="705">
        <v>4.1936716342939997</v>
      </c>
    </row>
    <row r="107" spans="1:11" ht="14.4" customHeight="1" thickBot="1" x14ac:dyDescent="0.35">
      <c r="A107" s="723" t="s">
        <v>429</v>
      </c>
      <c r="B107" s="701">
        <v>3.257052715006</v>
      </c>
      <c r="C107" s="701">
        <v>0.82242999999999999</v>
      </c>
      <c r="D107" s="702">
        <v>-2.4346227150059998</v>
      </c>
      <c r="E107" s="703">
        <v>0.25250742679400001</v>
      </c>
      <c r="F107" s="701">
        <v>0.95869214071499997</v>
      </c>
      <c r="G107" s="702">
        <v>0.31956404690500001</v>
      </c>
      <c r="H107" s="704">
        <v>0</v>
      </c>
      <c r="I107" s="701">
        <v>2.1844999999999999</v>
      </c>
      <c r="J107" s="702">
        <v>1.864935953094</v>
      </c>
      <c r="K107" s="705">
        <v>2.2786251260679999</v>
      </c>
    </row>
    <row r="108" spans="1:11" ht="14.4" customHeight="1" thickBot="1" x14ac:dyDescent="0.35">
      <c r="A108" s="723" t="s">
        <v>430</v>
      </c>
      <c r="B108" s="701">
        <v>73.816439448183004</v>
      </c>
      <c r="C108" s="701">
        <v>42.5306</v>
      </c>
      <c r="D108" s="702">
        <v>-31.285839448183001</v>
      </c>
      <c r="E108" s="703">
        <v>0.57616704785399997</v>
      </c>
      <c r="F108" s="701">
        <v>40.331606024124</v>
      </c>
      <c r="G108" s="702">
        <v>13.443868674708</v>
      </c>
      <c r="H108" s="704">
        <v>3.5652400000000002</v>
      </c>
      <c r="I108" s="701">
        <v>14.841760000000001</v>
      </c>
      <c r="J108" s="702">
        <v>1.3978913252909999</v>
      </c>
      <c r="K108" s="705">
        <v>0.367993280285</v>
      </c>
    </row>
    <row r="109" spans="1:11" ht="14.4" customHeight="1" thickBot="1" x14ac:dyDescent="0.35">
      <c r="A109" s="723" t="s">
        <v>431</v>
      </c>
      <c r="B109" s="701">
        <v>0</v>
      </c>
      <c r="C109" s="701">
        <v>2.2713399999999999</v>
      </c>
      <c r="D109" s="702">
        <v>2.2713399999999999</v>
      </c>
      <c r="E109" s="711" t="s">
        <v>337</v>
      </c>
      <c r="F109" s="701">
        <v>0</v>
      </c>
      <c r="G109" s="702">
        <v>0</v>
      </c>
      <c r="H109" s="704">
        <v>0</v>
      </c>
      <c r="I109" s="701">
        <v>0</v>
      </c>
      <c r="J109" s="702">
        <v>0</v>
      </c>
      <c r="K109" s="712" t="s">
        <v>329</v>
      </c>
    </row>
    <row r="110" spans="1:11" ht="14.4" customHeight="1" thickBot="1" x14ac:dyDescent="0.35">
      <c r="A110" s="722" t="s">
        <v>432</v>
      </c>
      <c r="B110" s="706">
        <v>0</v>
      </c>
      <c r="C110" s="706">
        <v>56.227400000000003</v>
      </c>
      <c r="D110" s="707">
        <v>56.227400000000003</v>
      </c>
      <c r="E110" s="708" t="s">
        <v>329</v>
      </c>
      <c r="F110" s="706">
        <v>0</v>
      </c>
      <c r="G110" s="707">
        <v>0</v>
      </c>
      <c r="H110" s="709">
        <v>25.7972</v>
      </c>
      <c r="I110" s="706">
        <v>28.940149999999999</v>
      </c>
      <c r="J110" s="707">
        <v>28.940149999999999</v>
      </c>
      <c r="K110" s="710" t="s">
        <v>329</v>
      </c>
    </row>
    <row r="111" spans="1:11" ht="14.4" customHeight="1" thickBot="1" x14ac:dyDescent="0.35">
      <c r="A111" s="723" t="s">
        <v>433</v>
      </c>
      <c r="B111" s="701">
        <v>0</v>
      </c>
      <c r="C111" s="701">
        <v>56.227400000000003</v>
      </c>
      <c r="D111" s="702">
        <v>56.227400000000003</v>
      </c>
      <c r="E111" s="711" t="s">
        <v>329</v>
      </c>
      <c r="F111" s="701">
        <v>0</v>
      </c>
      <c r="G111" s="702">
        <v>0</v>
      </c>
      <c r="H111" s="704">
        <v>0</v>
      </c>
      <c r="I111" s="701">
        <v>3.1429499999999999</v>
      </c>
      <c r="J111" s="702">
        <v>3.1429499999999999</v>
      </c>
      <c r="K111" s="712" t="s">
        <v>329</v>
      </c>
    </row>
    <row r="112" spans="1:11" ht="14.4" customHeight="1" thickBot="1" x14ac:dyDescent="0.35">
      <c r="A112" s="723" t="s">
        <v>434</v>
      </c>
      <c r="B112" s="701">
        <v>0</v>
      </c>
      <c r="C112" s="701">
        <v>0</v>
      </c>
      <c r="D112" s="702">
        <v>0</v>
      </c>
      <c r="E112" s="703">
        <v>1</v>
      </c>
      <c r="F112" s="701">
        <v>0</v>
      </c>
      <c r="G112" s="702">
        <v>0</v>
      </c>
      <c r="H112" s="704">
        <v>25.7972</v>
      </c>
      <c r="I112" s="701">
        <v>25.7972</v>
      </c>
      <c r="J112" s="702">
        <v>25.7972</v>
      </c>
      <c r="K112" s="712" t="s">
        <v>337</v>
      </c>
    </row>
    <row r="113" spans="1:11" ht="14.4" customHeight="1" thickBot="1" x14ac:dyDescent="0.35">
      <c r="A113" s="722" t="s">
        <v>435</v>
      </c>
      <c r="B113" s="706">
        <v>0</v>
      </c>
      <c r="C113" s="706">
        <v>15</v>
      </c>
      <c r="D113" s="707">
        <v>15</v>
      </c>
      <c r="E113" s="708" t="s">
        <v>329</v>
      </c>
      <c r="F113" s="706">
        <v>0</v>
      </c>
      <c r="G113" s="707">
        <v>0</v>
      </c>
      <c r="H113" s="709">
        <v>0</v>
      </c>
      <c r="I113" s="706">
        <v>0</v>
      </c>
      <c r="J113" s="707">
        <v>0</v>
      </c>
      <c r="K113" s="713">
        <v>4</v>
      </c>
    </row>
    <row r="114" spans="1:11" ht="14.4" customHeight="1" thickBot="1" x14ac:dyDescent="0.35">
      <c r="A114" s="723" t="s">
        <v>436</v>
      </c>
      <c r="B114" s="701">
        <v>0</v>
      </c>
      <c r="C114" s="701">
        <v>15</v>
      </c>
      <c r="D114" s="702">
        <v>15</v>
      </c>
      <c r="E114" s="711" t="s">
        <v>329</v>
      </c>
      <c r="F114" s="701">
        <v>0</v>
      </c>
      <c r="G114" s="702">
        <v>0</v>
      </c>
      <c r="H114" s="704">
        <v>0</v>
      </c>
      <c r="I114" s="701">
        <v>0</v>
      </c>
      <c r="J114" s="702">
        <v>0</v>
      </c>
      <c r="K114" s="705">
        <v>4</v>
      </c>
    </row>
    <row r="115" spans="1:11" ht="14.4" customHeight="1" thickBot="1" x14ac:dyDescent="0.35">
      <c r="A115" s="720" t="s">
        <v>48</v>
      </c>
      <c r="B115" s="701">
        <v>49115</v>
      </c>
      <c r="C115" s="701">
        <v>53433.057260000001</v>
      </c>
      <c r="D115" s="702">
        <v>4318.0572599999896</v>
      </c>
      <c r="E115" s="703">
        <v>1.087917281075</v>
      </c>
      <c r="F115" s="701">
        <v>57296.095541210198</v>
      </c>
      <c r="G115" s="702">
        <v>19098.698513736701</v>
      </c>
      <c r="H115" s="704">
        <v>4597.9186300000201</v>
      </c>
      <c r="I115" s="701">
        <v>18279.948120000001</v>
      </c>
      <c r="J115" s="702">
        <v>-818.75039373668903</v>
      </c>
      <c r="K115" s="705">
        <v>0.31904352202899999</v>
      </c>
    </row>
    <row r="116" spans="1:11" ht="14.4" customHeight="1" thickBot="1" x14ac:dyDescent="0.35">
      <c r="A116" s="726" t="s">
        <v>437</v>
      </c>
      <c r="B116" s="706">
        <v>36148</v>
      </c>
      <c r="C116" s="706">
        <v>39652.127999999997</v>
      </c>
      <c r="D116" s="707">
        <v>3504.1279999999701</v>
      </c>
      <c r="E116" s="714">
        <v>1.096938364501</v>
      </c>
      <c r="F116" s="706">
        <v>42198.775541210198</v>
      </c>
      <c r="G116" s="707">
        <v>14066.2585137367</v>
      </c>
      <c r="H116" s="709">
        <v>3383.98900000002</v>
      </c>
      <c r="I116" s="706">
        <v>13450.44</v>
      </c>
      <c r="J116" s="707">
        <v>-615.81851373669804</v>
      </c>
      <c r="K116" s="713">
        <v>0.31874005412400003</v>
      </c>
    </row>
    <row r="117" spans="1:11" ht="14.4" customHeight="1" thickBot="1" x14ac:dyDescent="0.35">
      <c r="A117" s="722" t="s">
        <v>438</v>
      </c>
      <c r="B117" s="706">
        <v>36020</v>
      </c>
      <c r="C117" s="706">
        <v>39379.260999999999</v>
      </c>
      <c r="D117" s="707">
        <v>3359.26099999997</v>
      </c>
      <c r="E117" s="714">
        <v>1.0932609938919999</v>
      </c>
      <c r="F117" s="706">
        <v>41936.999999999898</v>
      </c>
      <c r="G117" s="707">
        <v>13979</v>
      </c>
      <c r="H117" s="709">
        <v>3346.7350000000201</v>
      </c>
      <c r="I117" s="706">
        <v>13310.972</v>
      </c>
      <c r="J117" s="707">
        <v>-668.02799999993101</v>
      </c>
      <c r="K117" s="713">
        <v>0.31740401077800001</v>
      </c>
    </row>
    <row r="118" spans="1:11" ht="14.4" customHeight="1" thickBot="1" x14ac:dyDescent="0.35">
      <c r="A118" s="723" t="s">
        <v>439</v>
      </c>
      <c r="B118" s="701">
        <v>36020</v>
      </c>
      <c r="C118" s="701">
        <v>39379.260999999999</v>
      </c>
      <c r="D118" s="702">
        <v>3359.26099999997</v>
      </c>
      <c r="E118" s="703">
        <v>1.0932609938919999</v>
      </c>
      <c r="F118" s="701">
        <v>41936.999999999898</v>
      </c>
      <c r="G118" s="702">
        <v>13979</v>
      </c>
      <c r="H118" s="704">
        <v>3346.7350000000201</v>
      </c>
      <c r="I118" s="701">
        <v>13310.972</v>
      </c>
      <c r="J118" s="702">
        <v>-668.02799999993101</v>
      </c>
      <c r="K118" s="705">
        <v>0.31740401077800001</v>
      </c>
    </row>
    <row r="119" spans="1:11" ht="14.4" customHeight="1" thickBot="1" x14ac:dyDescent="0.35">
      <c r="A119" s="722" t="s">
        <v>440</v>
      </c>
      <c r="B119" s="706">
        <v>0</v>
      </c>
      <c r="C119" s="706">
        <v>62.164999999998997</v>
      </c>
      <c r="D119" s="707">
        <v>62.164999999998997</v>
      </c>
      <c r="E119" s="708" t="s">
        <v>329</v>
      </c>
      <c r="F119" s="706">
        <v>0</v>
      </c>
      <c r="G119" s="707">
        <v>0</v>
      </c>
      <c r="H119" s="709">
        <v>0</v>
      </c>
      <c r="I119" s="706">
        <v>21.184000000000001</v>
      </c>
      <c r="J119" s="707">
        <v>21.184000000000001</v>
      </c>
      <c r="K119" s="710" t="s">
        <v>329</v>
      </c>
    </row>
    <row r="120" spans="1:11" ht="14.4" customHeight="1" thickBot="1" x14ac:dyDescent="0.35">
      <c r="A120" s="723" t="s">
        <v>441</v>
      </c>
      <c r="B120" s="701">
        <v>0</v>
      </c>
      <c r="C120" s="701">
        <v>62.164999999998997</v>
      </c>
      <c r="D120" s="702">
        <v>62.164999999998997</v>
      </c>
      <c r="E120" s="711" t="s">
        <v>329</v>
      </c>
      <c r="F120" s="701">
        <v>0</v>
      </c>
      <c r="G120" s="702">
        <v>0</v>
      </c>
      <c r="H120" s="704">
        <v>0</v>
      </c>
      <c r="I120" s="701">
        <v>21.184000000000001</v>
      </c>
      <c r="J120" s="702">
        <v>21.184000000000001</v>
      </c>
      <c r="K120" s="712" t="s">
        <v>329</v>
      </c>
    </row>
    <row r="121" spans="1:11" ht="14.4" customHeight="1" thickBot="1" x14ac:dyDescent="0.35">
      <c r="A121" s="722" t="s">
        <v>442</v>
      </c>
      <c r="B121" s="706">
        <v>0</v>
      </c>
      <c r="C121" s="706">
        <v>-8.9809999999999999</v>
      </c>
      <c r="D121" s="707">
        <v>-8.9809999999999999</v>
      </c>
      <c r="E121" s="708" t="s">
        <v>329</v>
      </c>
      <c r="F121" s="706">
        <v>0</v>
      </c>
      <c r="G121" s="707">
        <v>0</v>
      </c>
      <c r="H121" s="709">
        <v>0</v>
      </c>
      <c r="I121" s="706">
        <v>-4.8099999999999996</v>
      </c>
      <c r="J121" s="707">
        <v>-4.8099999999999996</v>
      </c>
      <c r="K121" s="710" t="s">
        <v>329</v>
      </c>
    </row>
    <row r="122" spans="1:11" ht="14.4" customHeight="1" thickBot="1" x14ac:dyDescent="0.35">
      <c r="A122" s="723" t="s">
        <v>443</v>
      </c>
      <c r="B122" s="701">
        <v>0</v>
      </c>
      <c r="C122" s="701">
        <v>-8.9809999999999999</v>
      </c>
      <c r="D122" s="702">
        <v>-8.9809999999999999</v>
      </c>
      <c r="E122" s="711" t="s">
        <v>329</v>
      </c>
      <c r="F122" s="701">
        <v>0</v>
      </c>
      <c r="G122" s="702">
        <v>0</v>
      </c>
      <c r="H122" s="704">
        <v>0</v>
      </c>
      <c r="I122" s="701">
        <v>-4.8099999999999996</v>
      </c>
      <c r="J122" s="702">
        <v>-4.8099999999999996</v>
      </c>
      <c r="K122" s="712" t="s">
        <v>329</v>
      </c>
    </row>
    <row r="123" spans="1:11" ht="14.4" customHeight="1" thickBot="1" x14ac:dyDescent="0.35">
      <c r="A123" s="722" t="s">
        <v>444</v>
      </c>
      <c r="B123" s="706">
        <v>27</v>
      </c>
      <c r="C123" s="706">
        <v>142.095</v>
      </c>
      <c r="D123" s="707">
        <v>115.095</v>
      </c>
      <c r="E123" s="714">
        <v>5.262777777777</v>
      </c>
      <c r="F123" s="706">
        <v>161.82954121029999</v>
      </c>
      <c r="G123" s="707">
        <v>53.943180403432997</v>
      </c>
      <c r="H123" s="709">
        <v>30.88</v>
      </c>
      <c r="I123" s="706">
        <v>95.98</v>
      </c>
      <c r="J123" s="707">
        <v>42.036819596567</v>
      </c>
      <c r="K123" s="713">
        <v>0.59309319721300002</v>
      </c>
    </row>
    <row r="124" spans="1:11" ht="14.4" customHeight="1" thickBot="1" x14ac:dyDescent="0.35">
      <c r="A124" s="723" t="s">
        <v>445</v>
      </c>
      <c r="B124" s="701">
        <v>27</v>
      </c>
      <c r="C124" s="701">
        <v>142.095</v>
      </c>
      <c r="D124" s="702">
        <v>115.095</v>
      </c>
      <c r="E124" s="703">
        <v>5.262777777777</v>
      </c>
      <c r="F124" s="701">
        <v>161.82954121029999</v>
      </c>
      <c r="G124" s="702">
        <v>53.943180403432997</v>
      </c>
      <c r="H124" s="704">
        <v>30.88</v>
      </c>
      <c r="I124" s="701">
        <v>95.98</v>
      </c>
      <c r="J124" s="702">
        <v>42.036819596567</v>
      </c>
      <c r="K124" s="705">
        <v>0.59309319721300002</v>
      </c>
    </row>
    <row r="125" spans="1:11" ht="14.4" customHeight="1" thickBot="1" x14ac:dyDescent="0.35">
      <c r="A125" s="722" t="s">
        <v>446</v>
      </c>
      <c r="B125" s="706">
        <v>101</v>
      </c>
      <c r="C125" s="706">
        <v>71.087999999999994</v>
      </c>
      <c r="D125" s="707">
        <v>-29.911999999999999</v>
      </c>
      <c r="E125" s="714">
        <v>0.70384158415800002</v>
      </c>
      <c r="F125" s="706">
        <v>99.945999999999998</v>
      </c>
      <c r="G125" s="707">
        <v>33.315333333333001</v>
      </c>
      <c r="H125" s="709">
        <v>1.3740000000000001</v>
      </c>
      <c r="I125" s="706">
        <v>20.614000000000001</v>
      </c>
      <c r="J125" s="707">
        <v>-12.701333333333</v>
      </c>
      <c r="K125" s="713">
        <v>0.206251375742</v>
      </c>
    </row>
    <row r="126" spans="1:11" ht="14.4" customHeight="1" thickBot="1" x14ac:dyDescent="0.35">
      <c r="A126" s="723" t="s">
        <v>447</v>
      </c>
      <c r="B126" s="701">
        <v>101</v>
      </c>
      <c r="C126" s="701">
        <v>71.087999999999994</v>
      </c>
      <c r="D126" s="702">
        <v>-29.911999999999999</v>
      </c>
      <c r="E126" s="703">
        <v>0.70384158415800002</v>
      </c>
      <c r="F126" s="701">
        <v>99.945999999999998</v>
      </c>
      <c r="G126" s="702">
        <v>33.315333333333001</v>
      </c>
      <c r="H126" s="704">
        <v>1.3740000000000001</v>
      </c>
      <c r="I126" s="701">
        <v>20.614000000000001</v>
      </c>
      <c r="J126" s="702">
        <v>-12.701333333333</v>
      </c>
      <c r="K126" s="705">
        <v>0.206251375742</v>
      </c>
    </row>
    <row r="127" spans="1:11" ht="14.4" customHeight="1" thickBot="1" x14ac:dyDescent="0.35">
      <c r="A127" s="725" t="s">
        <v>448</v>
      </c>
      <c r="B127" s="701">
        <v>0</v>
      </c>
      <c r="C127" s="701">
        <v>6.5</v>
      </c>
      <c r="D127" s="702">
        <v>6.5</v>
      </c>
      <c r="E127" s="711" t="s">
        <v>337</v>
      </c>
      <c r="F127" s="701">
        <v>0</v>
      </c>
      <c r="G127" s="702">
        <v>0</v>
      </c>
      <c r="H127" s="704">
        <v>5</v>
      </c>
      <c r="I127" s="701">
        <v>6.5</v>
      </c>
      <c r="J127" s="702">
        <v>6.5</v>
      </c>
      <c r="K127" s="712" t="s">
        <v>329</v>
      </c>
    </row>
    <row r="128" spans="1:11" ht="14.4" customHeight="1" thickBot="1" x14ac:dyDescent="0.35">
      <c r="A128" s="723" t="s">
        <v>449</v>
      </c>
      <c r="B128" s="701">
        <v>0</v>
      </c>
      <c r="C128" s="701">
        <v>6.5</v>
      </c>
      <c r="D128" s="702">
        <v>6.5</v>
      </c>
      <c r="E128" s="711" t="s">
        <v>337</v>
      </c>
      <c r="F128" s="701">
        <v>0</v>
      </c>
      <c r="G128" s="702">
        <v>0</v>
      </c>
      <c r="H128" s="704">
        <v>5</v>
      </c>
      <c r="I128" s="701">
        <v>6.5</v>
      </c>
      <c r="J128" s="702">
        <v>6.5</v>
      </c>
      <c r="K128" s="712" t="s">
        <v>329</v>
      </c>
    </row>
    <row r="129" spans="1:11" ht="14.4" customHeight="1" thickBot="1" x14ac:dyDescent="0.35">
      <c r="A129" s="721" t="s">
        <v>450</v>
      </c>
      <c r="B129" s="701">
        <v>12246</v>
      </c>
      <c r="C129" s="701">
        <v>12992.10543</v>
      </c>
      <c r="D129" s="702">
        <v>746.10543000001201</v>
      </c>
      <c r="E129" s="703">
        <v>1.060926460068</v>
      </c>
      <c r="F129" s="701">
        <v>14258.58</v>
      </c>
      <c r="G129" s="702">
        <v>4752.8599999999997</v>
      </c>
      <c r="H129" s="704">
        <v>1146.96712000001</v>
      </c>
      <c r="I129" s="701">
        <v>4562.97037000001</v>
      </c>
      <c r="J129" s="702">
        <v>-189.889629999991</v>
      </c>
      <c r="K129" s="705">
        <v>0.320015763841</v>
      </c>
    </row>
    <row r="130" spans="1:11" ht="14.4" customHeight="1" thickBot="1" x14ac:dyDescent="0.35">
      <c r="A130" s="722" t="s">
        <v>451</v>
      </c>
      <c r="B130" s="706">
        <v>3240.99999999999</v>
      </c>
      <c r="C130" s="706">
        <v>3564.9995600000002</v>
      </c>
      <c r="D130" s="707">
        <v>323.99956000001299</v>
      </c>
      <c r="E130" s="714">
        <v>1.099969009564</v>
      </c>
      <c r="F130" s="706">
        <v>3774.3300000000099</v>
      </c>
      <c r="G130" s="707">
        <v>1258.1099999999999</v>
      </c>
      <c r="H130" s="709">
        <v>303.608350000001</v>
      </c>
      <c r="I130" s="706">
        <v>1208.2810999999999</v>
      </c>
      <c r="J130" s="707">
        <v>-49.828899999999997</v>
      </c>
      <c r="K130" s="713">
        <v>0.32013128157800003</v>
      </c>
    </row>
    <row r="131" spans="1:11" ht="14.4" customHeight="1" thickBot="1" x14ac:dyDescent="0.35">
      <c r="A131" s="723" t="s">
        <v>452</v>
      </c>
      <c r="B131" s="701">
        <v>3240.99999999999</v>
      </c>
      <c r="C131" s="701">
        <v>3564.9995600000002</v>
      </c>
      <c r="D131" s="702">
        <v>323.99956000001299</v>
      </c>
      <c r="E131" s="703">
        <v>1.099969009564</v>
      </c>
      <c r="F131" s="701">
        <v>3774.3300000000099</v>
      </c>
      <c r="G131" s="702">
        <v>1258.1099999999999</v>
      </c>
      <c r="H131" s="704">
        <v>303.608350000001</v>
      </c>
      <c r="I131" s="701">
        <v>1208.2810999999999</v>
      </c>
      <c r="J131" s="702">
        <v>-49.828899999999997</v>
      </c>
      <c r="K131" s="705">
        <v>0.32013128157800003</v>
      </c>
    </row>
    <row r="132" spans="1:11" ht="14.4" customHeight="1" thickBot="1" x14ac:dyDescent="0.35">
      <c r="A132" s="722" t="s">
        <v>453</v>
      </c>
      <c r="B132" s="706">
        <v>9005</v>
      </c>
      <c r="C132" s="706">
        <v>9427.7568699999993</v>
      </c>
      <c r="D132" s="707">
        <v>422.756870000003</v>
      </c>
      <c r="E132" s="714">
        <v>1.0469469039420001</v>
      </c>
      <c r="F132" s="706">
        <v>10484.25</v>
      </c>
      <c r="G132" s="707">
        <v>3494.75</v>
      </c>
      <c r="H132" s="709">
        <v>843.35877000000403</v>
      </c>
      <c r="I132" s="706">
        <v>3356.32627000001</v>
      </c>
      <c r="J132" s="707">
        <v>-138.42372999999</v>
      </c>
      <c r="K132" s="713">
        <v>0.32013031642700002</v>
      </c>
    </row>
    <row r="133" spans="1:11" ht="14.4" customHeight="1" thickBot="1" x14ac:dyDescent="0.35">
      <c r="A133" s="723" t="s">
        <v>454</v>
      </c>
      <c r="B133" s="701">
        <v>9005</v>
      </c>
      <c r="C133" s="701">
        <v>9427.7568699999993</v>
      </c>
      <c r="D133" s="702">
        <v>422.756870000003</v>
      </c>
      <c r="E133" s="703">
        <v>1.0469469039420001</v>
      </c>
      <c r="F133" s="701">
        <v>10484.25</v>
      </c>
      <c r="G133" s="702">
        <v>3494.75</v>
      </c>
      <c r="H133" s="704">
        <v>843.35877000000403</v>
      </c>
      <c r="I133" s="701">
        <v>3356.32627000001</v>
      </c>
      <c r="J133" s="702">
        <v>-138.42372999999</v>
      </c>
      <c r="K133" s="705">
        <v>0.32013031642700002</v>
      </c>
    </row>
    <row r="134" spans="1:11" ht="14.4" customHeight="1" thickBot="1" x14ac:dyDescent="0.35">
      <c r="A134" s="722" t="s">
        <v>455</v>
      </c>
      <c r="B134" s="706">
        <v>0</v>
      </c>
      <c r="C134" s="706">
        <v>-0.17199999999999999</v>
      </c>
      <c r="D134" s="707">
        <v>-0.17199999999999999</v>
      </c>
      <c r="E134" s="708" t="s">
        <v>329</v>
      </c>
      <c r="F134" s="706">
        <v>0</v>
      </c>
      <c r="G134" s="707">
        <v>0</v>
      </c>
      <c r="H134" s="709">
        <v>0</v>
      </c>
      <c r="I134" s="706">
        <v>-0.434</v>
      </c>
      <c r="J134" s="707">
        <v>-0.434</v>
      </c>
      <c r="K134" s="710" t="s">
        <v>329</v>
      </c>
    </row>
    <row r="135" spans="1:11" ht="14.4" customHeight="1" thickBot="1" x14ac:dyDescent="0.35">
      <c r="A135" s="723" t="s">
        <v>456</v>
      </c>
      <c r="B135" s="701">
        <v>0</v>
      </c>
      <c r="C135" s="701">
        <v>-0.17199999999999999</v>
      </c>
      <c r="D135" s="702">
        <v>-0.17199999999999999</v>
      </c>
      <c r="E135" s="711" t="s">
        <v>329</v>
      </c>
      <c r="F135" s="701">
        <v>0</v>
      </c>
      <c r="G135" s="702">
        <v>0</v>
      </c>
      <c r="H135" s="704">
        <v>0</v>
      </c>
      <c r="I135" s="701">
        <v>-0.434</v>
      </c>
      <c r="J135" s="702">
        <v>-0.434</v>
      </c>
      <c r="K135" s="712" t="s">
        <v>329</v>
      </c>
    </row>
    <row r="136" spans="1:11" ht="14.4" customHeight="1" thickBot="1" x14ac:dyDescent="0.35">
      <c r="A136" s="722" t="s">
        <v>457</v>
      </c>
      <c r="B136" s="706">
        <v>0</v>
      </c>
      <c r="C136" s="706">
        <v>-0.47899999999999998</v>
      </c>
      <c r="D136" s="707">
        <v>-0.47899999999999998</v>
      </c>
      <c r="E136" s="708" t="s">
        <v>329</v>
      </c>
      <c r="F136" s="706">
        <v>0</v>
      </c>
      <c r="G136" s="707">
        <v>0</v>
      </c>
      <c r="H136" s="709">
        <v>0</v>
      </c>
      <c r="I136" s="706">
        <v>-1.2030000000000001</v>
      </c>
      <c r="J136" s="707">
        <v>-1.2030000000000001</v>
      </c>
      <c r="K136" s="710" t="s">
        <v>329</v>
      </c>
    </row>
    <row r="137" spans="1:11" ht="14.4" customHeight="1" thickBot="1" x14ac:dyDescent="0.35">
      <c r="A137" s="723" t="s">
        <v>458</v>
      </c>
      <c r="B137" s="701">
        <v>0</v>
      </c>
      <c r="C137" s="701">
        <v>-0.47899999999999998</v>
      </c>
      <c r="D137" s="702">
        <v>-0.47899999999999998</v>
      </c>
      <c r="E137" s="711" t="s">
        <v>329</v>
      </c>
      <c r="F137" s="701">
        <v>0</v>
      </c>
      <c r="G137" s="702">
        <v>0</v>
      </c>
      <c r="H137" s="704">
        <v>0</v>
      </c>
      <c r="I137" s="701">
        <v>-1.2030000000000001</v>
      </c>
      <c r="J137" s="702">
        <v>-1.2030000000000001</v>
      </c>
      <c r="K137" s="712" t="s">
        <v>329</v>
      </c>
    </row>
    <row r="138" spans="1:11" ht="14.4" customHeight="1" thickBot="1" x14ac:dyDescent="0.35">
      <c r="A138" s="721" t="s">
        <v>459</v>
      </c>
      <c r="B138" s="701">
        <v>721.00000000000102</v>
      </c>
      <c r="C138" s="701">
        <v>788.82383000000004</v>
      </c>
      <c r="D138" s="702">
        <v>67.823829999999006</v>
      </c>
      <c r="E138" s="703">
        <v>1.094069112343</v>
      </c>
      <c r="F138" s="701">
        <v>838.74000000000296</v>
      </c>
      <c r="G138" s="702">
        <v>279.58000000000101</v>
      </c>
      <c r="H138" s="704">
        <v>66.962509999999995</v>
      </c>
      <c r="I138" s="701">
        <v>266.53775000000002</v>
      </c>
      <c r="J138" s="702">
        <v>-13.042249999999999</v>
      </c>
      <c r="K138" s="705">
        <v>0.31778352051800002</v>
      </c>
    </row>
    <row r="139" spans="1:11" ht="14.4" customHeight="1" thickBot="1" x14ac:dyDescent="0.35">
      <c r="A139" s="722" t="s">
        <v>460</v>
      </c>
      <c r="B139" s="706">
        <v>721.00000000000102</v>
      </c>
      <c r="C139" s="706">
        <v>788.82383000000004</v>
      </c>
      <c r="D139" s="707">
        <v>67.823829999999006</v>
      </c>
      <c r="E139" s="714">
        <v>1.094069112343</v>
      </c>
      <c r="F139" s="706">
        <v>838.74000000000296</v>
      </c>
      <c r="G139" s="707">
        <v>279.58000000000101</v>
      </c>
      <c r="H139" s="709">
        <v>66.962509999999995</v>
      </c>
      <c r="I139" s="706">
        <v>266.53775000000002</v>
      </c>
      <c r="J139" s="707">
        <v>-13.042249999999999</v>
      </c>
      <c r="K139" s="713">
        <v>0.31778352051800002</v>
      </c>
    </row>
    <row r="140" spans="1:11" ht="14.4" customHeight="1" thickBot="1" x14ac:dyDescent="0.35">
      <c r="A140" s="723" t="s">
        <v>461</v>
      </c>
      <c r="B140" s="701">
        <v>721.00000000000102</v>
      </c>
      <c r="C140" s="701">
        <v>788.82383000000004</v>
      </c>
      <c r="D140" s="702">
        <v>67.823829999999006</v>
      </c>
      <c r="E140" s="703">
        <v>1.094069112343</v>
      </c>
      <c r="F140" s="701">
        <v>838.74000000000296</v>
      </c>
      <c r="G140" s="702">
        <v>279.58000000000101</v>
      </c>
      <c r="H140" s="704">
        <v>66.962509999999995</v>
      </c>
      <c r="I140" s="701">
        <v>266.53775000000002</v>
      </c>
      <c r="J140" s="702">
        <v>-13.042249999999999</v>
      </c>
      <c r="K140" s="705">
        <v>0.31778352051800002</v>
      </c>
    </row>
    <row r="141" spans="1:11" ht="14.4" customHeight="1" thickBot="1" x14ac:dyDescent="0.35">
      <c r="A141" s="720" t="s">
        <v>462</v>
      </c>
      <c r="B141" s="701">
        <v>0</v>
      </c>
      <c r="C141" s="701">
        <v>108.45692</v>
      </c>
      <c r="D141" s="702">
        <v>108.45692</v>
      </c>
      <c r="E141" s="711" t="s">
        <v>329</v>
      </c>
      <c r="F141" s="701">
        <v>2.2457651286139999</v>
      </c>
      <c r="G141" s="702">
        <v>0.74858837620399998</v>
      </c>
      <c r="H141" s="704">
        <v>60.564999999999998</v>
      </c>
      <c r="I141" s="701">
        <v>80.795569999999998</v>
      </c>
      <c r="J141" s="702">
        <v>80.046981623795006</v>
      </c>
      <c r="K141" s="705">
        <v>35.976856604698</v>
      </c>
    </row>
    <row r="142" spans="1:11" ht="14.4" customHeight="1" thickBot="1" x14ac:dyDescent="0.35">
      <c r="A142" s="721" t="s">
        <v>463</v>
      </c>
      <c r="B142" s="701">
        <v>0</v>
      </c>
      <c r="C142" s="701">
        <v>108.45692</v>
      </c>
      <c r="D142" s="702">
        <v>108.45692</v>
      </c>
      <c r="E142" s="711" t="s">
        <v>329</v>
      </c>
      <c r="F142" s="701">
        <v>2.2457651286139999</v>
      </c>
      <c r="G142" s="702">
        <v>0.74858837620399998</v>
      </c>
      <c r="H142" s="704">
        <v>60.564999999999998</v>
      </c>
      <c r="I142" s="701">
        <v>80.795569999999998</v>
      </c>
      <c r="J142" s="702">
        <v>80.046981623795006</v>
      </c>
      <c r="K142" s="705">
        <v>35.976856604698</v>
      </c>
    </row>
    <row r="143" spans="1:11" ht="14.4" customHeight="1" thickBot="1" x14ac:dyDescent="0.35">
      <c r="A143" s="722" t="s">
        <v>464</v>
      </c>
      <c r="B143" s="706">
        <v>0</v>
      </c>
      <c r="C143" s="706">
        <v>23.239920000000001</v>
      </c>
      <c r="D143" s="707">
        <v>23.239920000000001</v>
      </c>
      <c r="E143" s="708" t="s">
        <v>329</v>
      </c>
      <c r="F143" s="706">
        <v>0</v>
      </c>
      <c r="G143" s="707">
        <v>0</v>
      </c>
      <c r="H143" s="709">
        <v>0</v>
      </c>
      <c r="I143" s="706">
        <v>20.23057</v>
      </c>
      <c r="J143" s="707">
        <v>20.23057</v>
      </c>
      <c r="K143" s="710" t="s">
        <v>329</v>
      </c>
    </row>
    <row r="144" spans="1:11" ht="14.4" customHeight="1" thickBot="1" x14ac:dyDescent="0.35">
      <c r="A144" s="723" t="s">
        <v>465</v>
      </c>
      <c r="B144" s="701">
        <v>0</v>
      </c>
      <c r="C144" s="701">
        <v>0.29287000000000002</v>
      </c>
      <c r="D144" s="702">
        <v>0.29287000000000002</v>
      </c>
      <c r="E144" s="711" t="s">
        <v>329</v>
      </c>
      <c r="F144" s="701">
        <v>0</v>
      </c>
      <c r="G144" s="702">
        <v>0</v>
      </c>
      <c r="H144" s="704">
        <v>0</v>
      </c>
      <c r="I144" s="701">
        <v>0</v>
      </c>
      <c r="J144" s="702">
        <v>0</v>
      </c>
      <c r="K144" s="712" t="s">
        <v>329</v>
      </c>
    </row>
    <row r="145" spans="1:11" ht="14.4" customHeight="1" thickBot="1" x14ac:dyDescent="0.35">
      <c r="A145" s="723" t="s">
        <v>466</v>
      </c>
      <c r="B145" s="701">
        <v>0</v>
      </c>
      <c r="C145" s="701">
        <v>-4.0029500000000002</v>
      </c>
      <c r="D145" s="702">
        <v>-4.0029500000000002</v>
      </c>
      <c r="E145" s="711" t="s">
        <v>329</v>
      </c>
      <c r="F145" s="701">
        <v>0</v>
      </c>
      <c r="G145" s="702">
        <v>0</v>
      </c>
      <c r="H145" s="704">
        <v>0</v>
      </c>
      <c r="I145" s="701">
        <v>-2.7570000000000001</v>
      </c>
      <c r="J145" s="702">
        <v>-2.7570000000000001</v>
      </c>
      <c r="K145" s="712" t="s">
        <v>329</v>
      </c>
    </row>
    <row r="146" spans="1:11" ht="14.4" customHeight="1" thickBot="1" x14ac:dyDescent="0.35">
      <c r="A146" s="723" t="s">
        <v>467</v>
      </c>
      <c r="B146" s="701">
        <v>0</v>
      </c>
      <c r="C146" s="701">
        <v>19.95</v>
      </c>
      <c r="D146" s="702">
        <v>19.95</v>
      </c>
      <c r="E146" s="711" t="s">
        <v>329</v>
      </c>
      <c r="F146" s="701">
        <v>0</v>
      </c>
      <c r="G146" s="702">
        <v>0</v>
      </c>
      <c r="H146" s="704">
        <v>0</v>
      </c>
      <c r="I146" s="701">
        <v>4.95</v>
      </c>
      <c r="J146" s="702">
        <v>4.95</v>
      </c>
      <c r="K146" s="712" t="s">
        <v>329</v>
      </c>
    </row>
    <row r="147" spans="1:11" ht="14.4" customHeight="1" thickBot="1" x14ac:dyDescent="0.35">
      <c r="A147" s="723" t="s">
        <v>468</v>
      </c>
      <c r="B147" s="701">
        <v>0</v>
      </c>
      <c r="C147" s="701">
        <v>6.9999999999989999</v>
      </c>
      <c r="D147" s="702">
        <v>6.9999999999989999</v>
      </c>
      <c r="E147" s="711" t="s">
        <v>329</v>
      </c>
      <c r="F147" s="701">
        <v>0</v>
      </c>
      <c r="G147" s="702">
        <v>0</v>
      </c>
      <c r="H147" s="704">
        <v>0</v>
      </c>
      <c r="I147" s="701">
        <v>0</v>
      </c>
      <c r="J147" s="702">
        <v>0</v>
      </c>
      <c r="K147" s="712" t="s">
        <v>329</v>
      </c>
    </row>
    <row r="148" spans="1:11" ht="14.4" customHeight="1" thickBot="1" x14ac:dyDescent="0.35">
      <c r="A148" s="723" t="s">
        <v>469</v>
      </c>
      <c r="B148" s="701">
        <v>0</v>
      </c>
      <c r="C148" s="701">
        <v>0</v>
      </c>
      <c r="D148" s="702">
        <v>0</v>
      </c>
      <c r="E148" s="711" t="s">
        <v>329</v>
      </c>
      <c r="F148" s="701">
        <v>0</v>
      </c>
      <c r="G148" s="702">
        <v>0</v>
      </c>
      <c r="H148" s="704">
        <v>0</v>
      </c>
      <c r="I148" s="701">
        <v>0.22</v>
      </c>
      <c r="J148" s="702">
        <v>0.22</v>
      </c>
      <c r="K148" s="712" t="s">
        <v>337</v>
      </c>
    </row>
    <row r="149" spans="1:11" ht="14.4" customHeight="1" thickBot="1" x14ac:dyDescent="0.35">
      <c r="A149" s="723" t="s">
        <v>470</v>
      </c>
      <c r="B149" s="701">
        <v>0</v>
      </c>
      <c r="C149" s="701">
        <v>0</v>
      </c>
      <c r="D149" s="702">
        <v>0</v>
      </c>
      <c r="E149" s="703">
        <v>1</v>
      </c>
      <c r="F149" s="701">
        <v>0</v>
      </c>
      <c r="G149" s="702">
        <v>0</v>
      </c>
      <c r="H149" s="704">
        <v>0</v>
      </c>
      <c r="I149" s="701">
        <v>17.81757</v>
      </c>
      <c r="J149" s="702">
        <v>17.81757</v>
      </c>
      <c r="K149" s="712" t="s">
        <v>337</v>
      </c>
    </row>
    <row r="150" spans="1:11" ht="14.4" customHeight="1" thickBot="1" x14ac:dyDescent="0.35">
      <c r="A150" s="725" t="s">
        <v>471</v>
      </c>
      <c r="B150" s="701">
        <v>0</v>
      </c>
      <c r="C150" s="701">
        <v>55.473999999999997</v>
      </c>
      <c r="D150" s="702">
        <v>55.473999999999997</v>
      </c>
      <c r="E150" s="711" t="s">
        <v>329</v>
      </c>
      <c r="F150" s="701">
        <v>0</v>
      </c>
      <c r="G150" s="702">
        <v>0</v>
      </c>
      <c r="H150" s="704">
        <v>50.435000000000002</v>
      </c>
      <c r="I150" s="701">
        <v>50.435000000000002</v>
      </c>
      <c r="J150" s="702">
        <v>50.435000000000002</v>
      </c>
      <c r="K150" s="712" t="s">
        <v>329</v>
      </c>
    </row>
    <row r="151" spans="1:11" ht="14.4" customHeight="1" thickBot="1" x14ac:dyDescent="0.35">
      <c r="A151" s="723" t="s">
        <v>472</v>
      </c>
      <c r="B151" s="701">
        <v>0</v>
      </c>
      <c r="C151" s="701">
        <v>55.473999999999997</v>
      </c>
      <c r="D151" s="702">
        <v>55.473999999999997</v>
      </c>
      <c r="E151" s="711" t="s">
        <v>329</v>
      </c>
      <c r="F151" s="701">
        <v>0</v>
      </c>
      <c r="G151" s="702">
        <v>0</v>
      </c>
      <c r="H151" s="704">
        <v>50.435000000000002</v>
      </c>
      <c r="I151" s="701">
        <v>50.435000000000002</v>
      </c>
      <c r="J151" s="702">
        <v>50.435000000000002</v>
      </c>
      <c r="K151" s="712" t="s">
        <v>329</v>
      </c>
    </row>
    <row r="152" spans="1:11" ht="14.4" customHeight="1" thickBot="1" x14ac:dyDescent="0.35">
      <c r="A152" s="725" t="s">
        <v>473</v>
      </c>
      <c r="B152" s="701">
        <v>0</v>
      </c>
      <c r="C152" s="701">
        <v>4.24</v>
      </c>
      <c r="D152" s="702">
        <v>4.24</v>
      </c>
      <c r="E152" s="711" t="s">
        <v>329</v>
      </c>
      <c r="F152" s="701">
        <v>2.2457651286139999</v>
      </c>
      <c r="G152" s="702">
        <v>0.74858837620399998</v>
      </c>
      <c r="H152" s="704">
        <v>0</v>
      </c>
      <c r="I152" s="701">
        <v>0</v>
      </c>
      <c r="J152" s="702">
        <v>-0.74858837620399998</v>
      </c>
      <c r="K152" s="705">
        <v>0</v>
      </c>
    </row>
    <row r="153" spans="1:11" ht="14.4" customHeight="1" thickBot="1" x14ac:dyDescent="0.35">
      <c r="A153" s="723" t="s">
        <v>474</v>
      </c>
      <c r="B153" s="701">
        <v>0</v>
      </c>
      <c r="C153" s="701">
        <v>4.24</v>
      </c>
      <c r="D153" s="702">
        <v>4.24</v>
      </c>
      <c r="E153" s="711" t="s">
        <v>329</v>
      </c>
      <c r="F153" s="701">
        <v>2.2457651286139999</v>
      </c>
      <c r="G153" s="702">
        <v>0.74858837620399998</v>
      </c>
      <c r="H153" s="704">
        <v>0</v>
      </c>
      <c r="I153" s="701">
        <v>0</v>
      </c>
      <c r="J153" s="702">
        <v>-0.74858837620399998</v>
      </c>
      <c r="K153" s="705">
        <v>0</v>
      </c>
    </row>
    <row r="154" spans="1:11" ht="14.4" customHeight="1" thickBot="1" x14ac:dyDescent="0.35">
      <c r="A154" s="725" t="s">
        <v>475</v>
      </c>
      <c r="B154" s="701">
        <v>0</v>
      </c>
      <c r="C154" s="701">
        <v>0.75</v>
      </c>
      <c r="D154" s="702">
        <v>0.75</v>
      </c>
      <c r="E154" s="711" t="s">
        <v>329</v>
      </c>
      <c r="F154" s="701">
        <v>0</v>
      </c>
      <c r="G154" s="702">
        <v>0</v>
      </c>
      <c r="H154" s="704">
        <v>0</v>
      </c>
      <c r="I154" s="701">
        <v>0</v>
      </c>
      <c r="J154" s="702">
        <v>0</v>
      </c>
      <c r="K154" s="712" t="s">
        <v>329</v>
      </c>
    </row>
    <row r="155" spans="1:11" ht="14.4" customHeight="1" thickBot="1" x14ac:dyDescent="0.35">
      <c r="A155" s="723" t="s">
        <v>476</v>
      </c>
      <c r="B155" s="701">
        <v>0</v>
      </c>
      <c r="C155" s="701">
        <v>0.75</v>
      </c>
      <c r="D155" s="702">
        <v>0.75</v>
      </c>
      <c r="E155" s="711" t="s">
        <v>329</v>
      </c>
      <c r="F155" s="701">
        <v>0</v>
      </c>
      <c r="G155" s="702">
        <v>0</v>
      </c>
      <c r="H155" s="704">
        <v>0</v>
      </c>
      <c r="I155" s="701">
        <v>0</v>
      </c>
      <c r="J155" s="702">
        <v>0</v>
      </c>
      <c r="K155" s="712" t="s">
        <v>329</v>
      </c>
    </row>
    <row r="156" spans="1:11" ht="14.4" customHeight="1" thickBot="1" x14ac:dyDescent="0.35">
      <c r="A156" s="725" t="s">
        <v>477</v>
      </c>
      <c r="B156" s="701">
        <v>0</v>
      </c>
      <c r="C156" s="701">
        <v>24.753</v>
      </c>
      <c r="D156" s="702">
        <v>24.753</v>
      </c>
      <c r="E156" s="711" t="s">
        <v>329</v>
      </c>
      <c r="F156" s="701">
        <v>0</v>
      </c>
      <c r="G156" s="702">
        <v>0</v>
      </c>
      <c r="H156" s="704">
        <v>10.130000000000001</v>
      </c>
      <c r="I156" s="701">
        <v>10.130000000000001</v>
      </c>
      <c r="J156" s="702">
        <v>10.130000000000001</v>
      </c>
      <c r="K156" s="712" t="s">
        <v>329</v>
      </c>
    </row>
    <row r="157" spans="1:11" ht="14.4" customHeight="1" thickBot="1" x14ac:dyDescent="0.35">
      <c r="A157" s="723" t="s">
        <v>478</v>
      </c>
      <c r="B157" s="701">
        <v>0</v>
      </c>
      <c r="C157" s="701">
        <v>24.753</v>
      </c>
      <c r="D157" s="702">
        <v>24.753</v>
      </c>
      <c r="E157" s="711" t="s">
        <v>329</v>
      </c>
      <c r="F157" s="701">
        <v>0</v>
      </c>
      <c r="G157" s="702">
        <v>0</v>
      </c>
      <c r="H157" s="704">
        <v>10.130000000000001</v>
      </c>
      <c r="I157" s="701">
        <v>10.130000000000001</v>
      </c>
      <c r="J157" s="702">
        <v>10.130000000000001</v>
      </c>
      <c r="K157" s="712" t="s">
        <v>329</v>
      </c>
    </row>
    <row r="158" spans="1:11" ht="14.4" customHeight="1" thickBot="1" x14ac:dyDescent="0.35">
      <c r="A158" s="720" t="s">
        <v>479</v>
      </c>
      <c r="B158" s="701">
        <v>1178.8303656784501</v>
      </c>
      <c r="C158" s="701">
        <v>1135.6132700000001</v>
      </c>
      <c r="D158" s="702">
        <v>-43.217095678450001</v>
      </c>
      <c r="E158" s="703">
        <v>0.96333900369600001</v>
      </c>
      <c r="F158" s="701">
        <v>1002.39784068866</v>
      </c>
      <c r="G158" s="702">
        <v>334.132613562887</v>
      </c>
      <c r="H158" s="704">
        <v>93.313999999999993</v>
      </c>
      <c r="I158" s="701">
        <v>417.12869000000097</v>
      </c>
      <c r="J158" s="702">
        <v>82.996076437113004</v>
      </c>
      <c r="K158" s="705">
        <v>0.41613087445699998</v>
      </c>
    </row>
    <row r="159" spans="1:11" ht="14.4" customHeight="1" thickBot="1" x14ac:dyDescent="0.35">
      <c r="A159" s="721" t="s">
        <v>480</v>
      </c>
      <c r="B159" s="701">
        <v>940.00000000000102</v>
      </c>
      <c r="C159" s="701">
        <v>943.596</v>
      </c>
      <c r="D159" s="702">
        <v>3.5959999999979999</v>
      </c>
      <c r="E159" s="703">
        <v>1.0038255319139999</v>
      </c>
      <c r="F159" s="701">
        <v>1002.39784068866</v>
      </c>
      <c r="G159" s="702">
        <v>334.132613562887</v>
      </c>
      <c r="H159" s="704">
        <v>83.338999999999999</v>
      </c>
      <c r="I159" s="701">
        <v>317.520000000001</v>
      </c>
      <c r="J159" s="702">
        <v>-16.612613562886001</v>
      </c>
      <c r="K159" s="705">
        <v>0.31676045888299997</v>
      </c>
    </row>
    <row r="160" spans="1:11" ht="14.4" customHeight="1" thickBot="1" x14ac:dyDescent="0.35">
      <c r="A160" s="722" t="s">
        <v>481</v>
      </c>
      <c r="B160" s="706">
        <v>940.00000000000102</v>
      </c>
      <c r="C160" s="706">
        <v>943.53599999999994</v>
      </c>
      <c r="D160" s="707">
        <v>3.5359999999979999</v>
      </c>
      <c r="E160" s="714">
        <v>1.003761702127</v>
      </c>
      <c r="F160" s="706">
        <v>1002.39784068866</v>
      </c>
      <c r="G160" s="707">
        <v>334.132613562887</v>
      </c>
      <c r="H160" s="709">
        <v>79.573999999999998</v>
      </c>
      <c r="I160" s="706">
        <v>313.75500000000102</v>
      </c>
      <c r="J160" s="707">
        <v>-20.377613562886001</v>
      </c>
      <c r="K160" s="713">
        <v>0.31300446515699998</v>
      </c>
    </row>
    <row r="161" spans="1:11" ht="14.4" customHeight="1" thickBot="1" x14ac:dyDescent="0.35">
      <c r="A161" s="723" t="s">
        <v>482</v>
      </c>
      <c r="B161" s="701">
        <v>98</v>
      </c>
      <c r="C161" s="701">
        <v>98.793999999999997</v>
      </c>
      <c r="D161" s="702">
        <v>0.79399999999899995</v>
      </c>
      <c r="E161" s="703">
        <v>1.008102040816</v>
      </c>
      <c r="F161" s="701">
        <v>104.936527958472</v>
      </c>
      <c r="G161" s="702">
        <v>34.978842652822998</v>
      </c>
      <c r="H161" s="704">
        <v>7.9210000000000003</v>
      </c>
      <c r="I161" s="701">
        <v>31.684000000000001</v>
      </c>
      <c r="J161" s="702">
        <v>-3.2948426528230002</v>
      </c>
      <c r="K161" s="705">
        <v>0.30193489928</v>
      </c>
    </row>
    <row r="162" spans="1:11" ht="14.4" customHeight="1" thickBot="1" x14ac:dyDescent="0.35">
      <c r="A162" s="723" t="s">
        <v>483</v>
      </c>
      <c r="B162" s="701">
        <v>167</v>
      </c>
      <c r="C162" s="701">
        <v>168.29499999999999</v>
      </c>
      <c r="D162" s="702">
        <v>1.2949999999990001</v>
      </c>
      <c r="E162" s="703">
        <v>1.007754491017</v>
      </c>
      <c r="F162" s="701">
        <v>178.007379855501</v>
      </c>
      <c r="G162" s="702">
        <v>59.335793285167</v>
      </c>
      <c r="H162" s="704">
        <v>14.968</v>
      </c>
      <c r="I162" s="701">
        <v>57.223999999999997</v>
      </c>
      <c r="J162" s="702">
        <v>-2.1117932851669998</v>
      </c>
      <c r="K162" s="705">
        <v>0.321469817973</v>
      </c>
    </row>
    <row r="163" spans="1:11" ht="14.4" customHeight="1" thickBot="1" x14ac:dyDescent="0.35">
      <c r="A163" s="723" t="s">
        <v>484</v>
      </c>
      <c r="B163" s="701">
        <v>51</v>
      </c>
      <c r="C163" s="701">
        <v>51.470999999999997</v>
      </c>
      <c r="D163" s="702">
        <v>0.470999999999</v>
      </c>
      <c r="E163" s="703">
        <v>1.009235294117</v>
      </c>
      <c r="F163" s="701">
        <v>54.943422715464997</v>
      </c>
      <c r="G163" s="702">
        <v>18.314474238488</v>
      </c>
      <c r="H163" s="704">
        <v>3.085</v>
      </c>
      <c r="I163" s="701">
        <v>15.324999999999999</v>
      </c>
      <c r="J163" s="702">
        <v>-2.989474238488</v>
      </c>
      <c r="K163" s="705">
        <v>0.27892328585600001</v>
      </c>
    </row>
    <row r="164" spans="1:11" ht="14.4" customHeight="1" thickBot="1" x14ac:dyDescent="0.35">
      <c r="A164" s="723" t="s">
        <v>485</v>
      </c>
      <c r="B164" s="701">
        <v>540.00000000000102</v>
      </c>
      <c r="C164" s="701">
        <v>541.10199999999998</v>
      </c>
      <c r="D164" s="702">
        <v>1.101999999999</v>
      </c>
      <c r="E164" s="703">
        <v>1.00204074074</v>
      </c>
      <c r="F164" s="701">
        <v>575.04770963720398</v>
      </c>
      <c r="G164" s="702">
        <v>191.68256987906801</v>
      </c>
      <c r="H164" s="704">
        <v>45.62</v>
      </c>
      <c r="I164" s="701">
        <v>182.48</v>
      </c>
      <c r="J164" s="702">
        <v>-9.2025698790669992</v>
      </c>
      <c r="K164" s="705">
        <v>0.31733019181099997</v>
      </c>
    </row>
    <row r="165" spans="1:11" ht="14.4" customHeight="1" thickBot="1" x14ac:dyDescent="0.35">
      <c r="A165" s="723" t="s">
        <v>486</v>
      </c>
      <c r="B165" s="701">
        <v>75</v>
      </c>
      <c r="C165" s="701">
        <v>75.42</v>
      </c>
      <c r="D165" s="702">
        <v>0.41999999999900001</v>
      </c>
      <c r="E165" s="703">
        <v>1.0056</v>
      </c>
      <c r="F165" s="701">
        <v>80.153057916020998</v>
      </c>
      <c r="G165" s="702">
        <v>26.717685972007001</v>
      </c>
      <c r="H165" s="704">
        <v>7.556</v>
      </c>
      <c r="I165" s="701">
        <v>25.346</v>
      </c>
      <c r="J165" s="702">
        <v>-1.371685972007</v>
      </c>
      <c r="K165" s="705">
        <v>0.31622000032100001</v>
      </c>
    </row>
    <row r="166" spans="1:11" ht="14.4" customHeight="1" thickBot="1" x14ac:dyDescent="0.35">
      <c r="A166" s="723" t="s">
        <v>487</v>
      </c>
      <c r="B166" s="701">
        <v>9</v>
      </c>
      <c r="C166" s="701">
        <v>8.4540000000000006</v>
      </c>
      <c r="D166" s="702">
        <v>-0.54600000000000004</v>
      </c>
      <c r="E166" s="703">
        <v>0.93933333333299995</v>
      </c>
      <c r="F166" s="701">
        <v>9.3097426059970001</v>
      </c>
      <c r="G166" s="702">
        <v>3.1032475353320002</v>
      </c>
      <c r="H166" s="704">
        <v>0.42399999999999999</v>
      </c>
      <c r="I166" s="701">
        <v>1.696</v>
      </c>
      <c r="J166" s="702">
        <v>-1.407247535332</v>
      </c>
      <c r="K166" s="705">
        <v>0.182174746582</v>
      </c>
    </row>
    <row r="167" spans="1:11" ht="14.4" customHeight="1" thickBot="1" x14ac:dyDescent="0.35">
      <c r="A167" s="722" t="s">
        <v>488</v>
      </c>
      <c r="B167" s="706">
        <v>0</v>
      </c>
      <c r="C167" s="706">
        <v>5.9999999998999999E-2</v>
      </c>
      <c r="D167" s="707">
        <v>5.9999999998999999E-2</v>
      </c>
      <c r="E167" s="708" t="s">
        <v>337</v>
      </c>
      <c r="F167" s="706">
        <v>0</v>
      </c>
      <c r="G167" s="707">
        <v>0</v>
      </c>
      <c r="H167" s="709">
        <v>3.7650000000000001</v>
      </c>
      <c r="I167" s="706">
        <v>3.7650000000000001</v>
      </c>
      <c r="J167" s="707">
        <v>3.7650000000000001</v>
      </c>
      <c r="K167" s="710" t="s">
        <v>337</v>
      </c>
    </row>
    <row r="168" spans="1:11" ht="14.4" customHeight="1" thickBot="1" x14ac:dyDescent="0.35">
      <c r="A168" s="723" t="s">
        <v>489</v>
      </c>
      <c r="B168" s="701">
        <v>0</v>
      </c>
      <c r="C168" s="701">
        <v>0</v>
      </c>
      <c r="D168" s="702">
        <v>0</v>
      </c>
      <c r="E168" s="703">
        <v>1</v>
      </c>
      <c r="F168" s="701">
        <v>0</v>
      </c>
      <c r="G168" s="702">
        <v>0</v>
      </c>
      <c r="H168" s="704">
        <v>3.7650000000000001</v>
      </c>
      <c r="I168" s="701">
        <v>3.7650000000000001</v>
      </c>
      <c r="J168" s="702">
        <v>3.7650000000000001</v>
      </c>
      <c r="K168" s="712" t="s">
        <v>337</v>
      </c>
    </row>
    <row r="169" spans="1:11" ht="14.4" customHeight="1" thickBot="1" x14ac:dyDescent="0.35">
      <c r="A169" s="723" t="s">
        <v>490</v>
      </c>
      <c r="B169" s="701">
        <v>0</v>
      </c>
      <c r="C169" s="701">
        <v>5.9999999998999999E-2</v>
      </c>
      <c r="D169" s="702">
        <v>5.9999999998999999E-2</v>
      </c>
      <c r="E169" s="711" t="s">
        <v>337</v>
      </c>
      <c r="F169" s="701">
        <v>0</v>
      </c>
      <c r="G169" s="702">
        <v>0</v>
      </c>
      <c r="H169" s="704">
        <v>0</v>
      </c>
      <c r="I169" s="701">
        <v>0</v>
      </c>
      <c r="J169" s="702">
        <v>0</v>
      </c>
      <c r="K169" s="705">
        <v>4</v>
      </c>
    </row>
    <row r="170" spans="1:11" ht="14.4" customHeight="1" thickBot="1" x14ac:dyDescent="0.35">
      <c r="A170" s="721" t="s">
        <v>491</v>
      </c>
      <c r="B170" s="701">
        <v>238.830365678449</v>
      </c>
      <c r="C170" s="701">
        <v>192.01727</v>
      </c>
      <c r="D170" s="702">
        <v>-46.813095678449002</v>
      </c>
      <c r="E170" s="703">
        <v>0.80399018547900003</v>
      </c>
      <c r="F170" s="701">
        <v>0</v>
      </c>
      <c r="G170" s="702">
        <v>0</v>
      </c>
      <c r="H170" s="704">
        <v>9.9749999999999996</v>
      </c>
      <c r="I170" s="701">
        <v>99.608689999999996</v>
      </c>
      <c r="J170" s="702">
        <v>99.608689999999996</v>
      </c>
      <c r="K170" s="712" t="s">
        <v>329</v>
      </c>
    </row>
    <row r="171" spans="1:11" ht="14.4" customHeight="1" thickBot="1" x14ac:dyDescent="0.35">
      <c r="A171" s="722" t="s">
        <v>492</v>
      </c>
      <c r="B171" s="706">
        <v>247</v>
      </c>
      <c r="C171" s="706">
        <v>43.578879999999998</v>
      </c>
      <c r="D171" s="707">
        <v>-203.42112</v>
      </c>
      <c r="E171" s="714">
        <v>0.17643271255000001</v>
      </c>
      <c r="F171" s="706">
        <v>0</v>
      </c>
      <c r="G171" s="707">
        <v>0</v>
      </c>
      <c r="H171" s="709">
        <v>0</v>
      </c>
      <c r="I171" s="706">
        <v>68.980199999999996</v>
      </c>
      <c r="J171" s="707">
        <v>68.980199999999996</v>
      </c>
      <c r="K171" s="710" t="s">
        <v>329</v>
      </c>
    </row>
    <row r="172" spans="1:11" ht="14.4" customHeight="1" thickBot="1" x14ac:dyDescent="0.35">
      <c r="A172" s="723" t="s">
        <v>493</v>
      </c>
      <c r="B172" s="701">
        <v>247</v>
      </c>
      <c r="C172" s="701">
        <v>25.09056</v>
      </c>
      <c r="D172" s="702">
        <v>-221.90943999999999</v>
      </c>
      <c r="E172" s="703">
        <v>0.101581214574</v>
      </c>
      <c r="F172" s="701">
        <v>0</v>
      </c>
      <c r="G172" s="702">
        <v>0</v>
      </c>
      <c r="H172" s="704">
        <v>0</v>
      </c>
      <c r="I172" s="701">
        <v>18.738579999999999</v>
      </c>
      <c r="J172" s="702">
        <v>18.738579999999999</v>
      </c>
      <c r="K172" s="712" t="s">
        <v>329</v>
      </c>
    </row>
    <row r="173" spans="1:11" ht="14.4" customHeight="1" thickBot="1" x14ac:dyDescent="0.35">
      <c r="A173" s="723" t="s">
        <v>494</v>
      </c>
      <c r="B173" s="701">
        <v>0</v>
      </c>
      <c r="C173" s="701">
        <v>18.488320000000002</v>
      </c>
      <c r="D173" s="702">
        <v>18.488320000000002</v>
      </c>
      <c r="E173" s="711" t="s">
        <v>329</v>
      </c>
      <c r="F173" s="701">
        <v>0</v>
      </c>
      <c r="G173" s="702">
        <v>0</v>
      </c>
      <c r="H173" s="704">
        <v>0</v>
      </c>
      <c r="I173" s="701">
        <v>50.241619999999998</v>
      </c>
      <c r="J173" s="702">
        <v>50.241619999999998</v>
      </c>
      <c r="K173" s="712" t="s">
        <v>329</v>
      </c>
    </row>
    <row r="174" spans="1:11" ht="14.4" customHeight="1" thickBot="1" x14ac:dyDescent="0.35">
      <c r="A174" s="722" t="s">
        <v>495</v>
      </c>
      <c r="B174" s="706">
        <v>0</v>
      </c>
      <c r="C174" s="706">
        <v>32.084359999999997</v>
      </c>
      <c r="D174" s="707">
        <v>32.084359999999997</v>
      </c>
      <c r="E174" s="708" t="s">
        <v>329</v>
      </c>
      <c r="F174" s="706">
        <v>0</v>
      </c>
      <c r="G174" s="707">
        <v>0</v>
      </c>
      <c r="H174" s="709">
        <v>9.9749999999999996</v>
      </c>
      <c r="I174" s="706">
        <v>9.9749999999999996</v>
      </c>
      <c r="J174" s="707">
        <v>9.9749999999999996</v>
      </c>
      <c r="K174" s="710" t="s">
        <v>329</v>
      </c>
    </row>
    <row r="175" spans="1:11" ht="14.4" customHeight="1" thickBot="1" x14ac:dyDescent="0.35">
      <c r="A175" s="723" t="s">
        <v>496</v>
      </c>
      <c r="B175" s="701">
        <v>0</v>
      </c>
      <c r="C175" s="701">
        <v>0</v>
      </c>
      <c r="D175" s="702">
        <v>0</v>
      </c>
      <c r="E175" s="703">
        <v>1</v>
      </c>
      <c r="F175" s="701">
        <v>0</v>
      </c>
      <c r="G175" s="702">
        <v>0</v>
      </c>
      <c r="H175" s="704">
        <v>9.9749999999999996</v>
      </c>
      <c r="I175" s="701">
        <v>9.9749999999999996</v>
      </c>
      <c r="J175" s="702">
        <v>9.9749999999999996</v>
      </c>
      <c r="K175" s="712" t="s">
        <v>337</v>
      </c>
    </row>
    <row r="176" spans="1:11" ht="14.4" customHeight="1" thickBot="1" x14ac:dyDescent="0.35">
      <c r="A176" s="723" t="s">
        <v>497</v>
      </c>
      <c r="B176" s="701">
        <v>0</v>
      </c>
      <c r="C176" s="701">
        <v>3.1459999999999999</v>
      </c>
      <c r="D176" s="702">
        <v>3.1459999999999999</v>
      </c>
      <c r="E176" s="711" t="s">
        <v>329</v>
      </c>
      <c r="F176" s="701">
        <v>0</v>
      </c>
      <c r="G176" s="702">
        <v>0</v>
      </c>
      <c r="H176" s="704">
        <v>0</v>
      </c>
      <c r="I176" s="701">
        <v>0</v>
      </c>
      <c r="J176" s="702">
        <v>0</v>
      </c>
      <c r="K176" s="712" t="s">
        <v>329</v>
      </c>
    </row>
    <row r="177" spans="1:11" ht="14.4" customHeight="1" thickBot="1" x14ac:dyDescent="0.35">
      <c r="A177" s="723" t="s">
        <v>498</v>
      </c>
      <c r="B177" s="701">
        <v>0</v>
      </c>
      <c r="C177" s="701">
        <v>28.938359999999999</v>
      </c>
      <c r="D177" s="702">
        <v>28.938359999999999</v>
      </c>
      <c r="E177" s="711" t="s">
        <v>337</v>
      </c>
      <c r="F177" s="701">
        <v>0</v>
      </c>
      <c r="G177" s="702">
        <v>0</v>
      </c>
      <c r="H177" s="704">
        <v>0</v>
      </c>
      <c r="I177" s="701">
        <v>0</v>
      </c>
      <c r="J177" s="702">
        <v>0</v>
      </c>
      <c r="K177" s="712" t="s">
        <v>329</v>
      </c>
    </row>
    <row r="178" spans="1:11" ht="14.4" customHeight="1" thickBot="1" x14ac:dyDescent="0.35">
      <c r="A178" s="722" t="s">
        <v>499</v>
      </c>
      <c r="B178" s="706">
        <v>0</v>
      </c>
      <c r="C178" s="706">
        <v>19.9771</v>
      </c>
      <c r="D178" s="707">
        <v>19.9771</v>
      </c>
      <c r="E178" s="708" t="s">
        <v>329</v>
      </c>
      <c r="F178" s="706">
        <v>0</v>
      </c>
      <c r="G178" s="707">
        <v>0</v>
      </c>
      <c r="H178" s="709">
        <v>0</v>
      </c>
      <c r="I178" s="706">
        <v>4.5617000000000001</v>
      </c>
      <c r="J178" s="707">
        <v>4.5617000000000001</v>
      </c>
      <c r="K178" s="710" t="s">
        <v>329</v>
      </c>
    </row>
    <row r="179" spans="1:11" ht="14.4" customHeight="1" thickBot="1" x14ac:dyDescent="0.35">
      <c r="A179" s="723" t="s">
        <v>500</v>
      </c>
      <c r="B179" s="701">
        <v>0</v>
      </c>
      <c r="C179" s="701">
        <v>19.9771</v>
      </c>
      <c r="D179" s="702">
        <v>19.9771</v>
      </c>
      <c r="E179" s="711" t="s">
        <v>329</v>
      </c>
      <c r="F179" s="701">
        <v>0</v>
      </c>
      <c r="G179" s="702">
        <v>0</v>
      </c>
      <c r="H179" s="704">
        <v>0</v>
      </c>
      <c r="I179" s="701">
        <v>4.5617000000000001</v>
      </c>
      <c r="J179" s="702">
        <v>4.5617000000000001</v>
      </c>
      <c r="K179" s="712" t="s">
        <v>329</v>
      </c>
    </row>
    <row r="180" spans="1:11" ht="14.4" customHeight="1" thickBot="1" x14ac:dyDescent="0.35">
      <c r="A180" s="722" t="s">
        <v>501</v>
      </c>
      <c r="B180" s="706">
        <v>0</v>
      </c>
      <c r="C180" s="706">
        <v>27.243580000000001</v>
      </c>
      <c r="D180" s="707">
        <v>27.243580000000001</v>
      </c>
      <c r="E180" s="708" t="s">
        <v>329</v>
      </c>
      <c r="F180" s="706">
        <v>0</v>
      </c>
      <c r="G180" s="707">
        <v>0</v>
      </c>
      <c r="H180" s="709">
        <v>0</v>
      </c>
      <c r="I180" s="706">
        <v>16.09179</v>
      </c>
      <c r="J180" s="707">
        <v>16.09179</v>
      </c>
      <c r="K180" s="710" t="s">
        <v>329</v>
      </c>
    </row>
    <row r="181" spans="1:11" ht="14.4" customHeight="1" thickBot="1" x14ac:dyDescent="0.35">
      <c r="A181" s="723" t="s">
        <v>502</v>
      </c>
      <c r="B181" s="701">
        <v>0</v>
      </c>
      <c r="C181" s="701">
        <v>27.243580000000001</v>
      </c>
      <c r="D181" s="702">
        <v>27.243580000000001</v>
      </c>
      <c r="E181" s="711" t="s">
        <v>329</v>
      </c>
      <c r="F181" s="701">
        <v>0</v>
      </c>
      <c r="G181" s="702">
        <v>0</v>
      </c>
      <c r="H181" s="704">
        <v>0</v>
      </c>
      <c r="I181" s="701">
        <v>16.09179</v>
      </c>
      <c r="J181" s="702">
        <v>16.09179</v>
      </c>
      <c r="K181" s="712" t="s">
        <v>329</v>
      </c>
    </row>
    <row r="182" spans="1:11" ht="14.4" customHeight="1" thickBot="1" x14ac:dyDescent="0.35">
      <c r="A182" s="722" t="s">
        <v>503</v>
      </c>
      <c r="B182" s="706">
        <v>0</v>
      </c>
      <c r="C182" s="706">
        <v>69.133349999999993</v>
      </c>
      <c r="D182" s="707">
        <v>69.133349999999993</v>
      </c>
      <c r="E182" s="708" t="s">
        <v>337</v>
      </c>
      <c r="F182" s="706">
        <v>0</v>
      </c>
      <c r="G182" s="707">
        <v>0</v>
      </c>
      <c r="H182" s="709">
        <v>0</v>
      </c>
      <c r="I182" s="706">
        <v>0</v>
      </c>
      <c r="J182" s="707">
        <v>0</v>
      </c>
      <c r="K182" s="710" t="s">
        <v>329</v>
      </c>
    </row>
    <row r="183" spans="1:11" ht="14.4" customHeight="1" thickBot="1" x14ac:dyDescent="0.35">
      <c r="A183" s="723" t="s">
        <v>504</v>
      </c>
      <c r="B183" s="701">
        <v>0</v>
      </c>
      <c r="C183" s="701">
        <v>69.133349999999993</v>
      </c>
      <c r="D183" s="702">
        <v>69.133349999999993</v>
      </c>
      <c r="E183" s="711" t="s">
        <v>337</v>
      </c>
      <c r="F183" s="701">
        <v>0</v>
      </c>
      <c r="G183" s="702">
        <v>0</v>
      </c>
      <c r="H183" s="704">
        <v>0</v>
      </c>
      <c r="I183" s="701">
        <v>0</v>
      </c>
      <c r="J183" s="702">
        <v>0</v>
      </c>
      <c r="K183" s="712" t="s">
        <v>329</v>
      </c>
    </row>
    <row r="184" spans="1:11" ht="14.4" customHeight="1" thickBot="1" x14ac:dyDescent="0.35">
      <c r="A184" s="722" t="s">
        <v>505</v>
      </c>
      <c r="B184" s="706">
        <v>-8.1696343215499994</v>
      </c>
      <c r="C184" s="706">
        <v>0</v>
      </c>
      <c r="D184" s="707">
        <v>8.1696343215499994</v>
      </c>
      <c r="E184" s="714">
        <v>0</v>
      </c>
      <c r="F184" s="706">
        <v>0</v>
      </c>
      <c r="G184" s="707">
        <v>0</v>
      </c>
      <c r="H184" s="709">
        <v>0</v>
      </c>
      <c r="I184" s="706">
        <v>0</v>
      </c>
      <c r="J184" s="707">
        <v>0</v>
      </c>
      <c r="K184" s="713">
        <v>4</v>
      </c>
    </row>
    <row r="185" spans="1:11" ht="14.4" customHeight="1" thickBot="1" x14ac:dyDescent="0.35">
      <c r="A185" s="723" t="s">
        <v>506</v>
      </c>
      <c r="B185" s="701">
        <v>-8.1696343215499994</v>
      </c>
      <c r="C185" s="701">
        <v>0</v>
      </c>
      <c r="D185" s="702">
        <v>8.1696343215499994</v>
      </c>
      <c r="E185" s="703">
        <v>0</v>
      </c>
      <c r="F185" s="701">
        <v>0</v>
      </c>
      <c r="G185" s="702">
        <v>0</v>
      </c>
      <c r="H185" s="704">
        <v>0</v>
      </c>
      <c r="I185" s="701">
        <v>0</v>
      </c>
      <c r="J185" s="702">
        <v>0</v>
      </c>
      <c r="K185" s="705">
        <v>4</v>
      </c>
    </row>
    <row r="186" spans="1:11" ht="14.4" customHeight="1" thickBot="1" x14ac:dyDescent="0.35">
      <c r="A186" s="719" t="s">
        <v>507</v>
      </c>
      <c r="B186" s="701">
        <v>56845.264856329399</v>
      </c>
      <c r="C186" s="701">
        <v>57656.117910000001</v>
      </c>
      <c r="D186" s="702">
        <v>810.85305367059505</v>
      </c>
      <c r="E186" s="703">
        <v>1.0142642145430001</v>
      </c>
      <c r="F186" s="701">
        <v>59376.332710261602</v>
      </c>
      <c r="G186" s="702">
        <v>19792.1109034205</v>
      </c>
      <c r="H186" s="704">
        <v>4493.5335299999997</v>
      </c>
      <c r="I186" s="701">
        <v>17416.294989999999</v>
      </c>
      <c r="J186" s="702">
        <v>-2375.8159134205298</v>
      </c>
      <c r="K186" s="705">
        <v>0.29332048974699998</v>
      </c>
    </row>
    <row r="187" spans="1:11" ht="14.4" customHeight="1" thickBot="1" x14ac:dyDescent="0.35">
      <c r="A187" s="720" t="s">
        <v>508</v>
      </c>
      <c r="B187" s="701">
        <v>56806.964938708297</v>
      </c>
      <c r="C187" s="701">
        <v>57373.680110000001</v>
      </c>
      <c r="D187" s="702">
        <v>566.71517129174799</v>
      </c>
      <c r="E187" s="703">
        <v>1.0099761564780001</v>
      </c>
      <c r="F187" s="701">
        <v>59376.163867961302</v>
      </c>
      <c r="G187" s="702">
        <v>19792.054622653799</v>
      </c>
      <c r="H187" s="704">
        <v>4488.5347099999999</v>
      </c>
      <c r="I187" s="701">
        <v>17409.520649999999</v>
      </c>
      <c r="J187" s="702">
        <v>-2382.53397265377</v>
      </c>
      <c r="K187" s="705">
        <v>0.293207231924</v>
      </c>
    </row>
    <row r="188" spans="1:11" ht="14.4" customHeight="1" thickBot="1" x14ac:dyDescent="0.35">
      <c r="A188" s="721" t="s">
        <v>509</v>
      </c>
      <c r="B188" s="701">
        <v>56806.964938708297</v>
      </c>
      <c r="C188" s="701">
        <v>57373.680110000001</v>
      </c>
      <c r="D188" s="702">
        <v>566.71517129174799</v>
      </c>
      <c r="E188" s="703">
        <v>1.0099761564780001</v>
      </c>
      <c r="F188" s="701">
        <v>59376.163867961302</v>
      </c>
      <c r="G188" s="702">
        <v>19792.054622653799</v>
      </c>
      <c r="H188" s="704">
        <v>4488.5347099999999</v>
      </c>
      <c r="I188" s="701">
        <v>17409.520649999999</v>
      </c>
      <c r="J188" s="702">
        <v>-2382.53397265377</v>
      </c>
      <c r="K188" s="705">
        <v>0.293207231924</v>
      </c>
    </row>
    <row r="189" spans="1:11" ht="14.4" customHeight="1" thickBot="1" x14ac:dyDescent="0.35">
      <c r="A189" s="722" t="s">
        <v>510</v>
      </c>
      <c r="B189" s="706">
        <v>296</v>
      </c>
      <c r="C189" s="706">
        <v>312.90568000000002</v>
      </c>
      <c r="D189" s="707">
        <v>16.90568</v>
      </c>
      <c r="E189" s="714">
        <v>1.057113783783</v>
      </c>
      <c r="F189" s="706">
        <v>316.24831324527003</v>
      </c>
      <c r="G189" s="707">
        <v>105.41610441509</v>
      </c>
      <c r="H189" s="709">
        <v>18.185420000000001</v>
      </c>
      <c r="I189" s="706">
        <v>125.38096</v>
      </c>
      <c r="J189" s="707">
        <v>19.964855584908999</v>
      </c>
      <c r="K189" s="713">
        <v>0.39646364818000002</v>
      </c>
    </row>
    <row r="190" spans="1:11" ht="14.4" customHeight="1" thickBot="1" x14ac:dyDescent="0.35">
      <c r="A190" s="723" t="s">
        <v>511</v>
      </c>
      <c r="B190" s="701">
        <v>140</v>
      </c>
      <c r="C190" s="701">
        <v>186.62315000000001</v>
      </c>
      <c r="D190" s="702">
        <v>46.623150000000003</v>
      </c>
      <c r="E190" s="703">
        <v>1.3330225</v>
      </c>
      <c r="F190" s="701">
        <v>171.235652800808</v>
      </c>
      <c r="G190" s="702">
        <v>57.078550933602003</v>
      </c>
      <c r="H190" s="704">
        <v>0.55535000000000001</v>
      </c>
      <c r="I190" s="701">
        <v>36.745109999999997</v>
      </c>
      <c r="J190" s="702">
        <v>-20.333440933601999</v>
      </c>
      <c r="K190" s="705">
        <v>0.21458796342299999</v>
      </c>
    </row>
    <row r="191" spans="1:11" ht="14.4" customHeight="1" thickBot="1" x14ac:dyDescent="0.35">
      <c r="A191" s="723" t="s">
        <v>512</v>
      </c>
      <c r="B191" s="701">
        <v>15</v>
      </c>
      <c r="C191" s="701">
        <v>14.731490000000001</v>
      </c>
      <c r="D191" s="702">
        <v>-0.26850999999899999</v>
      </c>
      <c r="E191" s="703">
        <v>0.98209933333300004</v>
      </c>
      <c r="F191" s="701">
        <v>19.170245274136999</v>
      </c>
      <c r="G191" s="702">
        <v>6.3900817580449996</v>
      </c>
      <c r="H191" s="704">
        <v>1.6970000000000001</v>
      </c>
      <c r="I191" s="701">
        <v>5.524</v>
      </c>
      <c r="J191" s="702">
        <v>-0.86608175804499998</v>
      </c>
      <c r="K191" s="705">
        <v>0.28815489426399998</v>
      </c>
    </row>
    <row r="192" spans="1:11" ht="14.4" customHeight="1" thickBot="1" x14ac:dyDescent="0.35">
      <c r="A192" s="723" t="s">
        <v>513</v>
      </c>
      <c r="B192" s="701">
        <v>131</v>
      </c>
      <c r="C192" s="701">
        <v>103.86597999999999</v>
      </c>
      <c r="D192" s="702">
        <v>-27.13402</v>
      </c>
      <c r="E192" s="703">
        <v>0.79287007633499995</v>
      </c>
      <c r="F192" s="701">
        <v>116.56548317663101</v>
      </c>
      <c r="G192" s="702">
        <v>38.855161058877002</v>
      </c>
      <c r="H192" s="704">
        <v>15.295070000000001</v>
      </c>
      <c r="I192" s="701">
        <v>80.990849999999995</v>
      </c>
      <c r="J192" s="702">
        <v>42.135688941123</v>
      </c>
      <c r="K192" s="705">
        <v>0.69480988533499999</v>
      </c>
    </row>
    <row r="193" spans="1:11" ht="14.4" customHeight="1" thickBot="1" x14ac:dyDescent="0.35">
      <c r="A193" s="723" t="s">
        <v>514</v>
      </c>
      <c r="B193" s="701">
        <v>10</v>
      </c>
      <c r="C193" s="701">
        <v>7.68506</v>
      </c>
      <c r="D193" s="702">
        <v>-2.31494</v>
      </c>
      <c r="E193" s="703">
        <v>0.76850600000000002</v>
      </c>
      <c r="F193" s="701">
        <v>9.2769319936929993</v>
      </c>
      <c r="G193" s="702">
        <v>3.0923106645640002</v>
      </c>
      <c r="H193" s="704">
        <v>0.63800000000000001</v>
      </c>
      <c r="I193" s="701">
        <v>2.121</v>
      </c>
      <c r="J193" s="702">
        <v>-0.97131066456399995</v>
      </c>
      <c r="K193" s="705">
        <v>0.22863162104000001</v>
      </c>
    </row>
    <row r="194" spans="1:11" ht="14.4" customHeight="1" thickBot="1" x14ac:dyDescent="0.35">
      <c r="A194" s="722" t="s">
        <v>515</v>
      </c>
      <c r="B194" s="706">
        <v>1127.8388968996701</v>
      </c>
      <c r="C194" s="706">
        <v>562.66750999999999</v>
      </c>
      <c r="D194" s="707">
        <v>-565.17138689967396</v>
      </c>
      <c r="E194" s="714">
        <v>0.49888996694999999</v>
      </c>
      <c r="F194" s="706">
        <v>1415.8071721762501</v>
      </c>
      <c r="G194" s="707">
        <v>471.93572405874897</v>
      </c>
      <c r="H194" s="709">
        <v>2.2054399999999998</v>
      </c>
      <c r="I194" s="706">
        <v>212.04410999999999</v>
      </c>
      <c r="J194" s="707">
        <v>-259.89161405874898</v>
      </c>
      <c r="K194" s="713">
        <v>0.149769060481</v>
      </c>
    </row>
    <row r="195" spans="1:11" ht="14.4" customHeight="1" thickBot="1" x14ac:dyDescent="0.35">
      <c r="A195" s="723" t="s">
        <v>516</v>
      </c>
      <c r="B195" s="701">
        <v>1127.8388968996701</v>
      </c>
      <c r="C195" s="701">
        <v>562.66750999999999</v>
      </c>
      <c r="D195" s="702">
        <v>-565.17138689967396</v>
      </c>
      <c r="E195" s="703">
        <v>0.49888996694999999</v>
      </c>
      <c r="F195" s="701">
        <v>1415.8071721762501</v>
      </c>
      <c r="G195" s="702">
        <v>471.93572405874897</v>
      </c>
      <c r="H195" s="704">
        <v>2.2054399999999998</v>
      </c>
      <c r="I195" s="701">
        <v>212.04410999999999</v>
      </c>
      <c r="J195" s="702">
        <v>-259.89161405874898</v>
      </c>
      <c r="K195" s="705">
        <v>0.149769060481</v>
      </c>
    </row>
    <row r="196" spans="1:11" ht="14.4" customHeight="1" thickBot="1" x14ac:dyDescent="0.35">
      <c r="A196" s="722" t="s">
        <v>517</v>
      </c>
      <c r="B196" s="706">
        <v>5.6391823907880001</v>
      </c>
      <c r="C196" s="706">
        <v>126.0543</v>
      </c>
      <c r="D196" s="707">
        <v>120.415117609212</v>
      </c>
      <c r="E196" s="714">
        <v>22.353293662909</v>
      </c>
      <c r="F196" s="706">
        <v>125.862241313186</v>
      </c>
      <c r="G196" s="707">
        <v>41.954080437728003</v>
      </c>
      <c r="H196" s="709">
        <v>0.98482000000000003</v>
      </c>
      <c r="I196" s="706">
        <v>27.37575</v>
      </c>
      <c r="J196" s="707">
        <v>-14.578330437728001</v>
      </c>
      <c r="K196" s="713">
        <v>0.21750566106499999</v>
      </c>
    </row>
    <row r="197" spans="1:11" ht="14.4" customHeight="1" thickBot="1" x14ac:dyDescent="0.35">
      <c r="A197" s="723" t="s">
        <v>518</v>
      </c>
      <c r="B197" s="701">
        <v>2.6391823907880001</v>
      </c>
      <c r="C197" s="701">
        <v>3.1206499999999999</v>
      </c>
      <c r="D197" s="702">
        <v>0.48146760921100001</v>
      </c>
      <c r="E197" s="703">
        <v>1.182430593236</v>
      </c>
      <c r="F197" s="701">
        <v>2.9108868886880002</v>
      </c>
      <c r="G197" s="702">
        <v>0.97029562956199999</v>
      </c>
      <c r="H197" s="704">
        <v>0.14030000000000001</v>
      </c>
      <c r="I197" s="701">
        <v>2.1922999999999999</v>
      </c>
      <c r="J197" s="702">
        <v>1.2220043704370001</v>
      </c>
      <c r="K197" s="705">
        <v>0.75313816160900005</v>
      </c>
    </row>
    <row r="198" spans="1:11" ht="14.4" customHeight="1" thickBot="1" x14ac:dyDescent="0.35">
      <c r="A198" s="723" t="s">
        <v>519</v>
      </c>
      <c r="B198" s="701">
        <v>3</v>
      </c>
      <c r="C198" s="701">
        <v>122.93365</v>
      </c>
      <c r="D198" s="702">
        <v>119.93365</v>
      </c>
      <c r="E198" s="703">
        <v>40.977883333332997</v>
      </c>
      <c r="F198" s="701">
        <v>122.951354424497</v>
      </c>
      <c r="G198" s="702">
        <v>40.983784808164998</v>
      </c>
      <c r="H198" s="704">
        <v>0.84452000000000005</v>
      </c>
      <c r="I198" s="701">
        <v>25.183450000000001</v>
      </c>
      <c r="J198" s="702">
        <v>-15.800334808164999</v>
      </c>
      <c r="K198" s="705">
        <v>0.20482450248600001</v>
      </c>
    </row>
    <row r="199" spans="1:11" ht="14.4" customHeight="1" thickBot="1" x14ac:dyDescent="0.35">
      <c r="A199" s="722" t="s">
        <v>520</v>
      </c>
      <c r="B199" s="706">
        <v>0</v>
      </c>
      <c r="C199" s="706">
        <v>-1.2</v>
      </c>
      <c r="D199" s="707">
        <v>-1.2</v>
      </c>
      <c r="E199" s="708" t="s">
        <v>329</v>
      </c>
      <c r="F199" s="706">
        <v>0</v>
      </c>
      <c r="G199" s="707">
        <v>0</v>
      </c>
      <c r="H199" s="709">
        <v>0</v>
      </c>
      <c r="I199" s="706">
        <v>0</v>
      </c>
      <c r="J199" s="707">
        <v>0</v>
      </c>
      <c r="K199" s="710" t="s">
        <v>329</v>
      </c>
    </row>
    <row r="200" spans="1:11" ht="14.4" customHeight="1" thickBot="1" x14ac:dyDescent="0.35">
      <c r="A200" s="723" t="s">
        <v>521</v>
      </c>
      <c r="B200" s="701">
        <v>0</v>
      </c>
      <c r="C200" s="701">
        <v>-1.2</v>
      </c>
      <c r="D200" s="702">
        <v>-1.2</v>
      </c>
      <c r="E200" s="711" t="s">
        <v>329</v>
      </c>
      <c r="F200" s="701">
        <v>0</v>
      </c>
      <c r="G200" s="702">
        <v>0</v>
      </c>
      <c r="H200" s="704">
        <v>0</v>
      </c>
      <c r="I200" s="701">
        <v>0</v>
      </c>
      <c r="J200" s="702">
        <v>0</v>
      </c>
      <c r="K200" s="712" t="s">
        <v>329</v>
      </c>
    </row>
    <row r="201" spans="1:11" ht="14.4" customHeight="1" thickBot="1" x14ac:dyDescent="0.35">
      <c r="A201" s="722" t="s">
        <v>522</v>
      </c>
      <c r="B201" s="706">
        <v>2.486859417802</v>
      </c>
      <c r="C201" s="706">
        <v>0.62280000000000002</v>
      </c>
      <c r="D201" s="707">
        <v>-1.864059417802</v>
      </c>
      <c r="E201" s="714">
        <v>0.25043635178599999</v>
      </c>
      <c r="F201" s="706">
        <v>0.62083082967100001</v>
      </c>
      <c r="G201" s="707">
        <v>0.20694360988999999</v>
      </c>
      <c r="H201" s="709">
        <v>7.4700000000000003E-2</v>
      </c>
      <c r="I201" s="706">
        <v>7.4700000000000003E-2</v>
      </c>
      <c r="J201" s="707">
        <v>-0.13224360989</v>
      </c>
      <c r="K201" s="713">
        <v>0.12032263288099999</v>
      </c>
    </row>
    <row r="202" spans="1:11" ht="14.4" customHeight="1" thickBot="1" x14ac:dyDescent="0.35">
      <c r="A202" s="723" t="s">
        <v>523</v>
      </c>
      <c r="B202" s="701">
        <v>2.486859417802</v>
      </c>
      <c r="C202" s="701">
        <v>0.62280000000000002</v>
      </c>
      <c r="D202" s="702">
        <v>-1.864059417802</v>
      </c>
      <c r="E202" s="703">
        <v>0.25043635178599999</v>
      </c>
      <c r="F202" s="701">
        <v>0.62083082967100001</v>
      </c>
      <c r="G202" s="702">
        <v>0.20694360988999999</v>
      </c>
      <c r="H202" s="704">
        <v>7.4700000000000003E-2</v>
      </c>
      <c r="I202" s="701">
        <v>7.4700000000000003E-2</v>
      </c>
      <c r="J202" s="702">
        <v>-0.13224360989</v>
      </c>
      <c r="K202" s="705">
        <v>0.12032263288099999</v>
      </c>
    </row>
    <row r="203" spans="1:11" ht="14.4" customHeight="1" thickBot="1" x14ac:dyDescent="0.35">
      <c r="A203" s="722" t="s">
        <v>524</v>
      </c>
      <c r="B203" s="706">
        <v>55375</v>
      </c>
      <c r="C203" s="706">
        <v>55301.003799999999</v>
      </c>
      <c r="D203" s="707">
        <v>-73.996199999986004</v>
      </c>
      <c r="E203" s="714">
        <v>0.998663725507</v>
      </c>
      <c r="F203" s="706">
        <v>57517.625310396899</v>
      </c>
      <c r="G203" s="707">
        <v>19172.541770132299</v>
      </c>
      <c r="H203" s="709">
        <v>4467.0843299999997</v>
      </c>
      <c r="I203" s="706">
        <v>16454.178540000001</v>
      </c>
      <c r="J203" s="707">
        <v>-2718.36323013231</v>
      </c>
      <c r="K203" s="713">
        <v>0.28607193797000002</v>
      </c>
    </row>
    <row r="204" spans="1:11" ht="14.4" customHeight="1" thickBot="1" x14ac:dyDescent="0.35">
      <c r="A204" s="723" t="s">
        <v>525</v>
      </c>
      <c r="B204" s="701">
        <v>24748</v>
      </c>
      <c r="C204" s="701">
        <v>21835.777829999999</v>
      </c>
      <c r="D204" s="702">
        <v>-2912.22217</v>
      </c>
      <c r="E204" s="703">
        <v>0.88232494868199995</v>
      </c>
      <c r="F204" s="701">
        <v>23514.204048504798</v>
      </c>
      <c r="G204" s="702">
        <v>7838.0680161682703</v>
      </c>
      <c r="H204" s="704">
        <v>2036.1450400000001</v>
      </c>
      <c r="I204" s="701">
        <v>6771.8339900000001</v>
      </c>
      <c r="J204" s="702">
        <v>-1066.23402616827</v>
      </c>
      <c r="K204" s="705">
        <v>0.28798907996299999</v>
      </c>
    </row>
    <row r="205" spans="1:11" ht="14.4" customHeight="1" thickBot="1" x14ac:dyDescent="0.35">
      <c r="A205" s="723" t="s">
        <v>526</v>
      </c>
      <c r="B205" s="701">
        <v>30627</v>
      </c>
      <c r="C205" s="701">
        <v>33465.22597</v>
      </c>
      <c r="D205" s="702">
        <v>2838.22597000001</v>
      </c>
      <c r="E205" s="703">
        <v>1.092670714402</v>
      </c>
      <c r="F205" s="701">
        <v>34003.421261892101</v>
      </c>
      <c r="G205" s="702">
        <v>11334.473753963999</v>
      </c>
      <c r="H205" s="704">
        <v>2430.9392899999998</v>
      </c>
      <c r="I205" s="701">
        <v>9682.3445499999998</v>
      </c>
      <c r="J205" s="702">
        <v>-1652.12920396403</v>
      </c>
      <c r="K205" s="705">
        <v>0.28474618702100002</v>
      </c>
    </row>
    <row r="206" spans="1:11" ht="14.4" customHeight="1" thickBot="1" x14ac:dyDescent="0.35">
      <c r="A206" s="722" t="s">
        <v>527</v>
      </c>
      <c r="B206" s="706">
        <v>0</v>
      </c>
      <c r="C206" s="706">
        <v>1071.6260199999999</v>
      </c>
      <c r="D206" s="707">
        <v>1071.6260199999999</v>
      </c>
      <c r="E206" s="708" t="s">
        <v>329</v>
      </c>
      <c r="F206" s="706">
        <v>0</v>
      </c>
      <c r="G206" s="707">
        <v>0</v>
      </c>
      <c r="H206" s="709">
        <v>0</v>
      </c>
      <c r="I206" s="706">
        <v>590.46659</v>
      </c>
      <c r="J206" s="707">
        <v>590.46659</v>
      </c>
      <c r="K206" s="710" t="s">
        <v>329</v>
      </c>
    </row>
    <row r="207" spans="1:11" ht="14.4" customHeight="1" thickBot="1" x14ac:dyDescent="0.35">
      <c r="A207" s="723" t="s">
        <v>528</v>
      </c>
      <c r="B207" s="701">
        <v>0</v>
      </c>
      <c r="C207" s="701">
        <v>753.97361999999998</v>
      </c>
      <c r="D207" s="702">
        <v>753.97361999999998</v>
      </c>
      <c r="E207" s="711" t="s">
        <v>329</v>
      </c>
      <c r="F207" s="701">
        <v>0</v>
      </c>
      <c r="G207" s="702">
        <v>0</v>
      </c>
      <c r="H207" s="704">
        <v>0</v>
      </c>
      <c r="I207" s="701">
        <v>0</v>
      </c>
      <c r="J207" s="702">
        <v>0</v>
      </c>
      <c r="K207" s="712" t="s">
        <v>329</v>
      </c>
    </row>
    <row r="208" spans="1:11" ht="14.4" customHeight="1" thickBot="1" x14ac:dyDescent="0.35">
      <c r="A208" s="723" t="s">
        <v>529</v>
      </c>
      <c r="B208" s="701">
        <v>0</v>
      </c>
      <c r="C208" s="701">
        <v>317.6524</v>
      </c>
      <c r="D208" s="702">
        <v>317.6524</v>
      </c>
      <c r="E208" s="711" t="s">
        <v>329</v>
      </c>
      <c r="F208" s="701">
        <v>0</v>
      </c>
      <c r="G208" s="702">
        <v>0</v>
      </c>
      <c r="H208" s="704">
        <v>0</v>
      </c>
      <c r="I208" s="701">
        <v>590.46659</v>
      </c>
      <c r="J208" s="702">
        <v>590.46659</v>
      </c>
      <c r="K208" s="712" t="s">
        <v>329</v>
      </c>
    </row>
    <row r="209" spans="1:11" ht="14.4" customHeight="1" thickBot="1" x14ac:dyDescent="0.35">
      <c r="A209" s="720" t="s">
        <v>530</v>
      </c>
      <c r="B209" s="701">
        <v>38.299917621155998</v>
      </c>
      <c r="C209" s="701">
        <v>18.941299999999998</v>
      </c>
      <c r="D209" s="702">
        <v>-19.358617621156</v>
      </c>
      <c r="E209" s="703">
        <v>0.494551977561</v>
      </c>
      <c r="F209" s="701">
        <v>0.16884230028</v>
      </c>
      <c r="G209" s="702">
        <v>5.6280766760000003E-2</v>
      </c>
      <c r="H209" s="704">
        <v>4.9988200000000003</v>
      </c>
      <c r="I209" s="701">
        <v>6.5969499999999996</v>
      </c>
      <c r="J209" s="702">
        <v>6.540669233239</v>
      </c>
      <c r="K209" s="705">
        <v>39.071666217877997</v>
      </c>
    </row>
    <row r="210" spans="1:11" ht="14.4" customHeight="1" thickBot="1" x14ac:dyDescent="0.35">
      <c r="A210" s="721" t="s">
        <v>531</v>
      </c>
      <c r="B210" s="701">
        <v>0</v>
      </c>
      <c r="C210" s="701">
        <v>21.5</v>
      </c>
      <c r="D210" s="702">
        <v>21.5</v>
      </c>
      <c r="E210" s="711" t="s">
        <v>329</v>
      </c>
      <c r="F210" s="701">
        <v>0</v>
      </c>
      <c r="G210" s="702">
        <v>0</v>
      </c>
      <c r="H210" s="704">
        <v>5</v>
      </c>
      <c r="I210" s="701">
        <v>6.5</v>
      </c>
      <c r="J210" s="702">
        <v>6.5</v>
      </c>
      <c r="K210" s="712" t="s">
        <v>329</v>
      </c>
    </row>
    <row r="211" spans="1:11" ht="14.4" customHeight="1" thickBot="1" x14ac:dyDescent="0.35">
      <c r="A211" s="722" t="s">
        <v>532</v>
      </c>
      <c r="B211" s="706">
        <v>0</v>
      </c>
      <c r="C211" s="706">
        <v>15</v>
      </c>
      <c r="D211" s="707">
        <v>15</v>
      </c>
      <c r="E211" s="708" t="s">
        <v>329</v>
      </c>
      <c r="F211" s="706">
        <v>0</v>
      </c>
      <c r="G211" s="707">
        <v>0</v>
      </c>
      <c r="H211" s="709">
        <v>0</v>
      </c>
      <c r="I211" s="706">
        <v>0</v>
      </c>
      <c r="J211" s="707">
        <v>0</v>
      </c>
      <c r="K211" s="713">
        <v>4</v>
      </c>
    </row>
    <row r="212" spans="1:11" ht="14.4" customHeight="1" thickBot="1" x14ac:dyDescent="0.35">
      <c r="A212" s="723" t="s">
        <v>533</v>
      </c>
      <c r="B212" s="701">
        <v>0</v>
      </c>
      <c r="C212" s="701">
        <v>15</v>
      </c>
      <c r="D212" s="702">
        <v>15</v>
      </c>
      <c r="E212" s="711" t="s">
        <v>329</v>
      </c>
      <c r="F212" s="701">
        <v>0</v>
      </c>
      <c r="G212" s="702">
        <v>0</v>
      </c>
      <c r="H212" s="704">
        <v>0</v>
      </c>
      <c r="I212" s="701">
        <v>0</v>
      </c>
      <c r="J212" s="702">
        <v>0</v>
      </c>
      <c r="K212" s="705">
        <v>4</v>
      </c>
    </row>
    <row r="213" spans="1:11" ht="14.4" customHeight="1" thickBot="1" x14ac:dyDescent="0.35">
      <c r="A213" s="722" t="s">
        <v>534</v>
      </c>
      <c r="B213" s="706">
        <v>0</v>
      </c>
      <c r="C213" s="706">
        <v>6.5</v>
      </c>
      <c r="D213" s="707">
        <v>6.5</v>
      </c>
      <c r="E213" s="708" t="s">
        <v>337</v>
      </c>
      <c r="F213" s="706">
        <v>0</v>
      </c>
      <c r="G213" s="707">
        <v>0</v>
      </c>
      <c r="H213" s="709">
        <v>5</v>
      </c>
      <c r="I213" s="706">
        <v>6.5</v>
      </c>
      <c r="J213" s="707">
        <v>6.5</v>
      </c>
      <c r="K213" s="710" t="s">
        <v>329</v>
      </c>
    </row>
    <row r="214" spans="1:11" ht="14.4" customHeight="1" thickBot="1" x14ac:dyDescent="0.35">
      <c r="A214" s="723" t="s">
        <v>535</v>
      </c>
      <c r="B214" s="701">
        <v>0</v>
      </c>
      <c r="C214" s="701">
        <v>6.5</v>
      </c>
      <c r="D214" s="702">
        <v>6.5</v>
      </c>
      <c r="E214" s="711" t="s">
        <v>337</v>
      </c>
      <c r="F214" s="701">
        <v>0</v>
      </c>
      <c r="G214" s="702">
        <v>0</v>
      </c>
      <c r="H214" s="704">
        <v>5</v>
      </c>
      <c r="I214" s="701">
        <v>6.5</v>
      </c>
      <c r="J214" s="702">
        <v>6.5</v>
      </c>
      <c r="K214" s="712" t="s">
        <v>329</v>
      </c>
    </row>
    <row r="215" spans="1:11" ht="14.4" customHeight="1" thickBot="1" x14ac:dyDescent="0.35">
      <c r="A215" s="726" t="s">
        <v>536</v>
      </c>
      <c r="B215" s="706">
        <v>38.299917621155998</v>
      </c>
      <c r="C215" s="706">
        <v>-2.5587</v>
      </c>
      <c r="D215" s="707">
        <v>-40.858617621156</v>
      </c>
      <c r="E215" s="714">
        <v>-6.6806932205000003E-2</v>
      </c>
      <c r="F215" s="706">
        <v>0.16884230028</v>
      </c>
      <c r="G215" s="707">
        <v>5.6280766760000003E-2</v>
      </c>
      <c r="H215" s="709">
        <v>-1.1800000000000001E-3</v>
      </c>
      <c r="I215" s="706">
        <v>9.6949999999999995E-2</v>
      </c>
      <c r="J215" s="707">
        <v>4.0669233238999999E-2</v>
      </c>
      <c r="K215" s="713">
        <v>0.57420444899800005</v>
      </c>
    </row>
    <row r="216" spans="1:11" ht="14.4" customHeight="1" thickBot="1" x14ac:dyDescent="0.35">
      <c r="A216" s="722" t="s">
        <v>537</v>
      </c>
      <c r="B216" s="706">
        <v>0</v>
      </c>
      <c r="C216" s="706">
        <v>4.9144399999999999</v>
      </c>
      <c r="D216" s="707">
        <v>4.9144399999999999</v>
      </c>
      <c r="E216" s="708" t="s">
        <v>329</v>
      </c>
      <c r="F216" s="706">
        <v>0</v>
      </c>
      <c r="G216" s="707">
        <v>0</v>
      </c>
      <c r="H216" s="709">
        <v>-1.1800000000000001E-3</v>
      </c>
      <c r="I216" s="706">
        <v>-3.0500000000000002E-3</v>
      </c>
      <c r="J216" s="707">
        <v>-3.0500000000000002E-3</v>
      </c>
      <c r="K216" s="710" t="s">
        <v>329</v>
      </c>
    </row>
    <row r="217" spans="1:11" ht="14.4" customHeight="1" thickBot="1" x14ac:dyDescent="0.35">
      <c r="A217" s="723" t="s">
        <v>538</v>
      </c>
      <c r="B217" s="701">
        <v>0</v>
      </c>
      <c r="C217" s="701">
        <v>4.4400000000000004E-3</v>
      </c>
      <c r="D217" s="702">
        <v>4.4400000000000004E-3</v>
      </c>
      <c r="E217" s="711" t="s">
        <v>329</v>
      </c>
      <c r="F217" s="701">
        <v>0</v>
      </c>
      <c r="G217" s="702">
        <v>0</v>
      </c>
      <c r="H217" s="704">
        <v>-1.1800000000000001E-3</v>
      </c>
      <c r="I217" s="701">
        <v>-3.0500000000000002E-3</v>
      </c>
      <c r="J217" s="702">
        <v>-3.0500000000000002E-3</v>
      </c>
      <c r="K217" s="712" t="s">
        <v>329</v>
      </c>
    </row>
    <row r="218" spans="1:11" ht="14.4" customHeight="1" thickBot="1" x14ac:dyDescent="0.35">
      <c r="A218" s="723" t="s">
        <v>539</v>
      </c>
      <c r="B218" s="701">
        <v>0</v>
      </c>
      <c r="C218" s="701">
        <v>4.91</v>
      </c>
      <c r="D218" s="702">
        <v>4.91</v>
      </c>
      <c r="E218" s="711" t="s">
        <v>337</v>
      </c>
      <c r="F218" s="701">
        <v>0</v>
      </c>
      <c r="G218" s="702">
        <v>0</v>
      </c>
      <c r="H218" s="704">
        <v>0</v>
      </c>
      <c r="I218" s="701">
        <v>0</v>
      </c>
      <c r="J218" s="702">
        <v>0</v>
      </c>
      <c r="K218" s="712" t="s">
        <v>329</v>
      </c>
    </row>
    <row r="219" spans="1:11" ht="14.4" customHeight="1" thickBot="1" x14ac:dyDescent="0.35">
      <c r="A219" s="722" t="s">
        <v>540</v>
      </c>
      <c r="B219" s="706">
        <v>38.299917621155998</v>
      </c>
      <c r="C219" s="706">
        <v>-7.4731399999999999</v>
      </c>
      <c r="D219" s="707">
        <v>-45.773057621155999</v>
      </c>
      <c r="E219" s="714">
        <v>-0.195121568508</v>
      </c>
      <c r="F219" s="706">
        <v>0.16884230028</v>
      </c>
      <c r="G219" s="707">
        <v>5.6280766760000003E-2</v>
      </c>
      <c r="H219" s="709">
        <v>0</v>
      </c>
      <c r="I219" s="706">
        <v>0.1</v>
      </c>
      <c r="J219" s="707">
        <v>4.3719233238999997E-2</v>
      </c>
      <c r="K219" s="713">
        <v>0.59226864259800005</v>
      </c>
    </row>
    <row r="220" spans="1:11" ht="14.4" customHeight="1" thickBot="1" x14ac:dyDescent="0.35">
      <c r="A220" s="723" t="s">
        <v>541</v>
      </c>
      <c r="B220" s="701">
        <v>19.156661869002999</v>
      </c>
      <c r="C220" s="701">
        <v>-7.6</v>
      </c>
      <c r="D220" s="702">
        <v>-26.756661869003</v>
      </c>
      <c r="E220" s="703">
        <v>-0.39672882738999998</v>
      </c>
      <c r="F220" s="701">
        <v>0</v>
      </c>
      <c r="G220" s="702">
        <v>0</v>
      </c>
      <c r="H220" s="704">
        <v>0</v>
      </c>
      <c r="I220" s="701">
        <v>0</v>
      </c>
      <c r="J220" s="702">
        <v>0</v>
      </c>
      <c r="K220" s="712" t="s">
        <v>329</v>
      </c>
    </row>
    <row r="221" spans="1:11" ht="14.4" customHeight="1" thickBot="1" x14ac:dyDescent="0.35">
      <c r="A221" s="723" t="s">
        <v>542</v>
      </c>
      <c r="B221" s="701">
        <v>0</v>
      </c>
      <c r="C221" s="701">
        <v>0.12686</v>
      </c>
      <c r="D221" s="702">
        <v>0.12686</v>
      </c>
      <c r="E221" s="711" t="s">
        <v>337</v>
      </c>
      <c r="F221" s="701">
        <v>0.16884230028</v>
      </c>
      <c r="G221" s="702">
        <v>5.6280766760000003E-2</v>
      </c>
      <c r="H221" s="704">
        <v>0</v>
      </c>
      <c r="I221" s="701">
        <v>0</v>
      </c>
      <c r="J221" s="702">
        <v>-5.6280766760000003E-2</v>
      </c>
      <c r="K221" s="705">
        <v>0</v>
      </c>
    </row>
    <row r="222" spans="1:11" ht="14.4" customHeight="1" thickBot="1" x14ac:dyDescent="0.35">
      <c r="A222" s="723" t="s">
        <v>543</v>
      </c>
      <c r="B222" s="701">
        <v>19.143255752152999</v>
      </c>
      <c r="C222" s="701">
        <v>0</v>
      </c>
      <c r="D222" s="702">
        <v>-19.143255752152999</v>
      </c>
      <c r="E222" s="703">
        <v>0</v>
      </c>
      <c r="F222" s="701">
        <v>0</v>
      </c>
      <c r="G222" s="702">
        <v>0</v>
      </c>
      <c r="H222" s="704">
        <v>0</v>
      </c>
      <c r="I222" s="701">
        <v>0.1</v>
      </c>
      <c r="J222" s="702">
        <v>0.1</v>
      </c>
      <c r="K222" s="712" t="s">
        <v>337</v>
      </c>
    </row>
    <row r="223" spans="1:11" ht="14.4" customHeight="1" thickBot="1" x14ac:dyDescent="0.35">
      <c r="A223" s="720" t="s">
        <v>544</v>
      </c>
      <c r="B223" s="701">
        <v>0</v>
      </c>
      <c r="C223" s="701">
        <v>-0.10349999999999999</v>
      </c>
      <c r="D223" s="702">
        <v>-0.10349999999999999</v>
      </c>
      <c r="E223" s="711" t="s">
        <v>337</v>
      </c>
      <c r="F223" s="701">
        <v>0</v>
      </c>
      <c r="G223" s="702">
        <v>0</v>
      </c>
      <c r="H223" s="704">
        <v>0</v>
      </c>
      <c r="I223" s="701">
        <v>0.17738999999999999</v>
      </c>
      <c r="J223" s="702">
        <v>0.17738999999999999</v>
      </c>
      <c r="K223" s="712" t="s">
        <v>329</v>
      </c>
    </row>
    <row r="224" spans="1:11" ht="14.4" customHeight="1" thickBot="1" x14ac:dyDescent="0.35">
      <c r="A224" s="726" t="s">
        <v>545</v>
      </c>
      <c r="B224" s="706">
        <v>0</v>
      </c>
      <c r="C224" s="706">
        <v>-0.10349999999999999</v>
      </c>
      <c r="D224" s="707">
        <v>-0.10349999999999999</v>
      </c>
      <c r="E224" s="708" t="s">
        <v>337</v>
      </c>
      <c r="F224" s="706">
        <v>0</v>
      </c>
      <c r="G224" s="707">
        <v>0</v>
      </c>
      <c r="H224" s="709">
        <v>0</v>
      </c>
      <c r="I224" s="706">
        <v>0.17738999999999999</v>
      </c>
      <c r="J224" s="707">
        <v>0.17738999999999999</v>
      </c>
      <c r="K224" s="710" t="s">
        <v>329</v>
      </c>
    </row>
    <row r="225" spans="1:11" ht="14.4" customHeight="1" thickBot="1" x14ac:dyDescent="0.35">
      <c r="A225" s="722" t="s">
        <v>546</v>
      </c>
      <c r="B225" s="706">
        <v>0</v>
      </c>
      <c r="C225" s="706">
        <v>-0.10349999999999999</v>
      </c>
      <c r="D225" s="707">
        <v>-0.10349999999999999</v>
      </c>
      <c r="E225" s="708" t="s">
        <v>337</v>
      </c>
      <c r="F225" s="706">
        <v>0</v>
      </c>
      <c r="G225" s="707">
        <v>0</v>
      </c>
      <c r="H225" s="709">
        <v>0</v>
      </c>
      <c r="I225" s="706">
        <v>0.17738999999999999</v>
      </c>
      <c r="J225" s="707">
        <v>0.17738999999999999</v>
      </c>
      <c r="K225" s="710" t="s">
        <v>329</v>
      </c>
    </row>
    <row r="226" spans="1:11" ht="14.4" customHeight="1" thickBot="1" x14ac:dyDescent="0.35">
      <c r="A226" s="723" t="s">
        <v>547</v>
      </c>
      <c r="B226" s="701">
        <v>0</v>
      </c>
      <c r="C226" s="701">
        <v>-0.10349999999999999</v>
      </c>
      <c r="D226" s="702">
        <v>-0.10349999999999999</v>
      </c>
      <c r="E226" s="711" t="s">
        <v>337</v>
      </c>
      <c r="F226" s="701">
        <v>0</v>
      </c>
      <c r="G226" s="702">
        <v>0</v>
      </c>
      <c r="H226" s="704">
        <v>0</v>
      </c>
      <c r="I226" s="701">
        <v>0.17738999999999999</v>
      </c>
      <c r="J226" s="702">
        <v>0.17738999999999999</v>
      </c>
      <c r="K226" s="712" t="s">
        <v>329</v>
      </c>
    </row>
    <row r="227" spans="1:11" ht="14.4" customHeight="1" thickBot="1" x14ac:dyDescent="0.35">
      <c r="A227" s="720" t="s">
        <v>548</v>
      </c>
      <c r="B227" s="701">
        <v>0</v>
      </c>
      <c r="C227" s="701">
        <v>263.60000000000002</v>
      </c>
      <c r="D227" s="702">
        <v>263.60000000000002</v>
      </c>
      <c r="E227" s="711" t="s">
        <v>337</v>
      </c>
      <c r="F227" s="701">
        <v>0</v>
      </c>
      <c r="G227" s="702">
        <v>0</v>
      </c>
      <c r="H227" s="704">
        <v>0</v>
      </c>
      <c r="I227" s="701">
        <v>0</v>
      </c>
      <c r="J227" s="702">
        <v>0</v>
      </c>
      <c r="K227" s="705">
        <v>4</v>
      </c>
    </row>
    <row r="228" spans="1:11" ht="14.4" customHeight="1" thickBot="1" x14ac:dyDescent="0.35">
      <c r="A228" s="726" t="s">
        <v>549</v>
      </c>
      <c r="B228" s="706">
        <v>0</v>
      </c>
      <c r="C228" s="706">
        <v>263.60000000000002</v>
      </c>
      <c r="D228" s="707">
        <v>263.60000000000002</v>
      </c>
      <c r="E228" s="708" t="s">
        <v>337</v>
      </c>
      <c r="F228" s="706">
        <v>0</v>
      </c>
      <c r="G228" s="707">
        <v>0</v>
      </c>
      <c r="H228" s="709">
        <v>0</v>
      </c>
      <c r="I228" s="706">
        <v>0</v>
      </c>
      <c r="J228" s="707">
        <v>0</v>
      </c>
      <c r="K228" s="713">
        <v>4</v>
      </c>
    </row>
    <row r="229" spans="1:11" ht="14.4" customHeight="1" thickBot="1" x14ac:dyDescent="0.35">
      <c r="A229" s="722" t="s">
        <v>550</v>
      </c>
      <c r="B229" s="706">
        <v>0</v>
      </c>
      <c r="C229" s="706">
        <v>263.60000000000002</v>
      </c>
      <c r="D229" s="707">
        <v>263.60000000000002</v>
      </c>
      <c r="E229" s="708" t="s">
        <v>337</v>
      </c>
      <c r="F229" s="706">
        <v>0</v>
      </c>
      <c r="G229" s="707">
        <v>0</v>
      </c>
      <c r="H229" s="709">
        <v>0</v>
      </c>
      <c r="I229" s="706">
        <v>0</v>
      </c>
      <c r="J229" s="707">
        <v>0</v>
      </c>
      <c r="K229" s="713">
        <v>4</v>
      </c>
    </row>
    <row r="230" spans="1:11" ht="14.4" customHeight="1" thickBot="1" x14ac:dyDescent="0.35">
      <c r="A230" s="723" t="s">
        <v>551</v>
      </c>
      <c r="B230" s="701">
        <v>0</v>
      </c>
      <c r="C230" s="701">
        <v>263.60000000000002</v>
      </c>
      <c r="D230" s="702">
        <v>263.60000000000002</v>
      </c>
      <c r="E230" s="711" t="s">
        <v>337</v>
      </c>
      <c r="F230" s="701">
        <v>0</v>
      </c>
      <c r="G230" s="702">
        <v>0</v>
      </c>
      <c r="H230" s="704">
        <v>0</v>
      </c>
      <c r="I230" s="701">
        <v>0</v>
      </c>
      <c r="J230" s="702">
        <v>0</v>
      </c>
      <c r="K230" s="705">
        <v>4</v>
      </c>
    </row>
    <row r="231" spans="1:11" ht="14.4" customHeight="1" thickBot="1" x14ac:dyDescent="0.35">
      <c r="A231" s="719" t="s">
        <v>552</v>
      </c>
      <c r="B231" s="701">
        <v>6647.2013291239</v>
      </c>
      <c r="C231" s="701">
        <v>8632.3971500000007</v>
      </c>
      <c r="D231" s="702">
        <v>1985.1958208761</v>
      </c>
      <c r="E231" s="703">
        <v>1.2986513756060001</v>
      </c>
      <c r="F231" s="701">
        <v>7351.5338247841</v>
      </c>
      <c r="G231" s="702">
        <v>2450.5112749280302</v>
      </c>
      <c r="H231" s="704">
        <v>781.66948000000002</v>
      </c>
      <c r="I231" s="701">
        <v>2832.4178400000001</v>
      </c>
      <c r="J231" s="702">
        <v>381.90656507196599</v>
      </c>
      <c r="K231" s="705">
        <v>0.38528256925799997</v>
      </c>
    </row>
    <row r="232" spans="1:11" ht="14.4" customHeight="1" thickBot="1" x14ac:dyDescent="0.35">
      <c r="A232" s="724" t="s">
        <v>553</v>
      </c>
      <c r="B232" s="706">
        <v>6647.2013291239</v>
      </c>
      <c r="C232" s="706">
        <v>8632.3971500000007</v>
      </c>
      <c r="D232" s="707">
        <v>1985.1958208761</v>
      </c>
      <c r="E232" s="714">
        <v>1.2986513756060001</v>
      </c>
      <c r="F232" s="706">
        <v>7351.5338247841</v>
      </c>
      <c r="G232" s="707">
        <v>2450.5112749280302</v>
      </c>
      <c r="H232" s="709">
        <v>781.66948000000002</v>
      </c>
      <c r="I232" s="706">
        <v>2832.4178400000001</v>
      </c>
      <c r="J232" s="707">
        <v>381.90656507196599</v>
      </c>
      <c r="K232" s="713">
        <v>0.38528256925799997</v>
      </c>
    </row>
    <row r="233" spans="1:11" ht="14.4" customHeight="1" thickBot="1" x14ac:dyDescent="0.35">
      <c r="A233" s="726" t="s">
        <v>54</v>
      </c>
      <c r="B233" s="706">
        <v>6647.2013291239</v>
      </c>
      <c r="C233" s="706">
        <v>8632.3971500000007</v>
      </c>
      <c r="D233" s="707">
        <v>1985.1958208761</v>
      </c>
      <c r="E233" s="714">
        <v>1.2986513756060001</v>
      </c>
      <c r="F233" s="706">
        <v>7351.5338247841</v>
      </c>
      <c r="G233" s="707">
        <v>2450.5112749280302</v>
      </c>
      <c r="H233" s="709">
        <v>781.66948000000002</v>
      </c>
      <c r="I233" s="706">
        <v>2832.4178400000001</v>
      </c>
      <c r="J233" s="707">
        <v>381.90656507196599</v>
      </c>
      <c r="K233" s="713">
        <v>0.38528256925799997</v>
      </c>
    </row>
    <row r="234" spans="1:11" ht="14.4" customHeight="1" thickBot="1" x14ac:dyDescent="0.35">
      <c r="A234" s="725" t="s">
        <v>554</v>
      </c>
      <c r="B234" s="701">
        <v>130.05696747452001</v>
      </c>
      <c r="C234" s="701">
        <v>138.84372999999999</v>
      </c>
      <c r="D234" s="702">
        <v>8.7867625254790003</v>
      </c>
      <c r="E234" s="703">
        <v>1.0675608750229999</v>
      </c>
      <c r="F234" s="701">
        <v>0</v>
      </c>
      <c r="G234" s="702">
        <v>0</v>
      </c>
      <c r="H234" s="704">
        <v>16.082519999999999</v>
      </c>
      <c r="I234" s="701">
        <v>36.823250000000002</v>
      </c>
      <c r="J234" s="702">
        <v>36.823250000000002</v>
      </c>
      <c r="K234" s="712" t="s">
        <v>337</v>
      </c>
    </row>
    <row r="235" spans="1:11" ht="14.4" customHeight="1" thickBot="1" x14ac:dyDescent="0.35">
      <c r="A235" s="723" t="s">
        <v>555</v>
      </c>
      <c r="B235" s="701">
        <v>130.05696747452001</v>
      </c>
      <c r="C235" s="701">
        <v>138.84372999999999</v>
      </c>
      <c r="D235" s="702">
        <v>8.7867625254790003</v>
      </c>
      <c r="E235" s="703">
        <v>1.0675608750229999</v>
      </c>
      <c r="F235" s="701">
        <v>0</v>
      </c>
      <c r="G235" s="702">
        <v>0</v>
      </c>
      <c r="H235" s="704">
        <v>16.082519999999999</v>
      </c>
      <c r="I235" s="701">
        <v>36.823250000000002</v>
      </c>
      <c r="J235" s="702">
        <v>36.823250000000002</v>
      </c>
      <c r="K235" s="712" t="s">
        <v>337</v>
      </c>
    </row>
    <row r="236" spans="1:11" ht="14.4" customHeight="1" thickBot="1" x14ac:dyDescent="0.35">
      <c r="A236" s="722" t="s">
        <v>556</v>
      </c>
      <c r="B236" s="706">
        <v>111.191200109588</v>
      </c>
      <c r="C236" s="706">
        <v>118.399</v>
      </c>
      <c r="D236" s="707">
        <v>7.2077998904119998</v>
      </c>
      <c r="E236" s="714">
        <v>1.0648234741889999</v>
      </c>
      <c r="F236" s="706">
        <v>115.023275858147</v>
      </c>
      <c r="G236" s="707">
        <v>38.341091952714997</v>
      </c>
      <c r="H236" s="709">
        <v>8.4</v>
      </c>
      <c r="I236" s="706">
        <v>27.042999999999999</v>
      </c>
      <c r="J236" s="707">
        <v>-11.298091952715</v>
      </c>
      <c r="K236" s="713">
        <v>0.23510893597999999</v>
      </c>
    </row>
    <row r="237" spans="1:11" ht="14.4" customHeight="1" thickBot="1" x14ac:dyDescent="0.35">
      <c r="A237" s="723" t="s">
        <v>557</v>
      </c>
      <c r="B237" s="701">
        <v>111.191200109588</v>
      </c>
      <c r="C237" s="701">
        <v>118.399</v>
      </c>
      <c r="D237" s="702">
        <v>7.2077998904119998</v>
      </c>
      <c r="E237" s="703">
        <v>1.0648234741889999</v>
      </c>
      <c r="F237" s="701">
        <v>115.023275858147</v>
      </c>
      <c r="G237" s="702">
        <v>38.341091952714997</v>
      </c>
      <c r="H237" s="704">
        <v>8.4</v>
      </c>
      <c r="I237" s="701">
        <v>27.042999999999999</v>
      </c>
      <c r="J237" s="702">
        <v>-11.298091952715</v>
      </c>
      <c r="K237" s="705">
        <v>0.23510893597999999</v>
      </c>
    </row>
    <row r="238" spans="1:11" ht="14.4" customHeight="1" thickBot="1" x14ac:dyDescent="0.35">
      <c r="A238" s="722" t="s">
        <v>558</v>
      </c>
      <c r="B238" s="706">
        <v>80.889828417611</v>
      </c>
      <c r="C238" s="706">
        <v>69.795439999999999</v>
      </c>
      <c r="D238" s="707">
        <v>-11.094388417611</v>
      </c>
      <c r="E238" s="714">
        <v>0.86284569228700003</v>
      </c>
      <c r="F238" s="706">
        <v>83.347174934690003</v>
      </c>
      <c r="G238" s="707">
        <v>27.782391644895998</v>
      </c>
      <c r="H238" s="709">
        <v>4.1070399999999996</v>
      </c>
      <c r="I238" s="706">
        <v>21.178180000000001</v>
      </c>
      <c r="J238" s="707">
        <v>-6.604211644896</v>
      </c>
      <c r="K238" s="713">
        <v>0.25409595486100001</v>
      </c>
    </row>
    <row r="239" spans="1:11" ht="14.4" customHeight="1" thickBot="1" x14ac:dyDescent="0.35">
      <c r="A239" s="723" t="s">
        <v>559</v>
      </c>
      <c r="B239" s="701">
        <v>59.634934425933999</v>
      </c>
      <c r="C239" s="701">
        <v>49.58</v>
      </c>
      <c r="D239" s="702">
        <v>-10.054934425934</v>
      </c>
      <c r="E239" s="703">
        <v>0.83139187587300001</v>
      </c>
      <c r="F239" s="701">
        <v>55.556951747602</v>
      </c>
      <c r="G239" s="702">
        <v>18.518983915867</v>
      </c>
      <c r="H239" s="704">
        <v>2.59</v>
      </c>
      <c r="I239" s="701">
        <v>13.69</v>
      </c>
      <c r="J239" s="702">
        <v>-4.828983915867</v>
      </c>
      <c r="K239" s="705">
        <v>0.24641380726199999</v>
      </c>
    </row>
    <row r="240" spans="1:11" ht="14.4" customHeight="1" thickBot="1" x14ac:dyDescent="0.35">
      <c r="A240" s="723" t="s">
        <v>560</v>
      </c>
      <c r="B240" s="701">
        <v>0.14048861040499999</v>
      </c>
      <c r="C240" s="701">
        <v>0</v>
      </c>
      <c r="D240" s="702">
        <v>-0.14048861040499999</v>
      </c>
      <c r="E240" s="703">
        <v>0</v>
      </c>
      <c r="F240" s="701">
        <v>0</v>
      </c>
      <c r="G240" s="702">
        <v>0</v>
      </c>
      <c r="H240" s="704">
        <v>0</v>
      </c>
      <c r="I240" s="701">
        <v>0</v>
      </c>
      <c r="J240" s="702">
        <v>0</v>
      </c>
      <c r="K240" s="705">
        <v>4</v>
      </c>
    </row>
    <row r="241" spans="1:11" ht="14.4" customHeight="1" thickBot="1" x14ac:dyDescent="0.35">
      <c r="A241" s="723" t="s">
        <v>561</v>
      </c>
      <c r="B241" s="701">
        <v>21.114405381270998</v>
      </c>
      <c r="C241" s="701">
        <v>20.215440000000001</v>
      </c>
      <c r="D241" s="702">
        <v>-0.89896538127100001</v>
      </c>
      <c r="E241" s="703">
        <v>0.95742407304199995</v>
      </c>
      <c r="F241" s="701">
        <v>27.790223187087001</v>
      </c>
      <c r="G241" s="702">
        <v>9.2634077290289998</v>
      </c>
      <c r="H241" s="704">
        <v>1.5170399999999999</v>
      </c>
      <c r="I241" s="701">
        <v>7.4881799999999998</v>
      </c>
      <c r="J241" s="702">
        <v>-1.7752277290289999</v>
      </c>
      <c r="K241" s="705">
        <v>0.26945375535799998</v>
      </c>
    </row>
    <row r="242" spans="1:11" ht="14.4" customHeight="1" thickBot="1" x14ac:dyDescent="0.35">
      <c r="A242" s="722" t="s">
        <v>562</v>
      </c>
      <c r="B242" s="706">
        <v>937.68907659848503</v>
      </c>
      <c r="C242" s="706">
        <v>894.02856999999995</v>
      </c>
      <c r="D242" s="707">
        <v>-43.660506598485</v>
      </c>
      <c r="E242" s="714">
        <v>0.95343818362800004</v>
      </c>
      <c r="F242" s="706">
        <v>681.85742145658503</v>
      </c>
      <c r="G242" s="707">
        <v>227.28580715219499</v>
      </c>
      <c r="H242" s="709">
        <v>81.428330000000003</v>
      </c>
      <c r="I242" s="706">
        <v>272.44628999999998</v>
      </c>
      <c r="J242" s="707">
        <v>45.160482847805</v>
      </c>
      <c r="K242" s="713">
        <v>0.399564896452</v>
      </c>
    </row>
    <row r="243" spans="1:11" ht="14.4" customHeight="1" thickBot="1" x14ac:dyDescent="0.35">
      <c r="A243" s="723" t="s">
        <v>563</v>
      </c>
      <c r="B243" s="701">
        <v>937.68907659848503</v>
      </c>
      <c r="C243" s="701">
        <v>894.02856999999995</v>
      </c>
      <c r="D243" s="702">
        <v>-43.660506598485</v>
      </c>
      <c r="E243" s="703">
        <v>0.95343818362800004</v>
      </c>
      <c r="F243" s="701">
        <v>681.85742145658503</v>
      </c>
      <c r="G243" s="702">
        <v>227.28580715219499</v>
      </c>
      <c r="H243" s="704">
        <v>81.428330000000003</v>
      </c>
      <c r="I243" s="701">
        <v>272.44628999999998</v>
      </c>
      <c r="J243" s="702">
        <v>45.160482847805</v>
      </c>
      <c r="K243" s="705">
        <v>0.399564896452</v>
      </c>
    </row>
    <row r="244" spans="1:11" ht="14.4" customHeight="1" thickBot="1" x14ac:dyDescent="0.35">
      <c r="A244" s="722" t="s">
        <v>564</v>
      </c>
      <c r="B244" s="706">
        <v>0</v>
      </c>
      <c r="C244" s="706">
        <v>2.35</v>
      </c>
      <c r="D244" s="707">
        <v>2.35</v>
      </c>
      <c r="E244" s="708" t="s">
        <v>337</v>
      </c>
      <c r="F244" s="706">
        <v>0</v>
      </c>
      <c r="G244" s="707">
        <v>0</v>
      </c>
      <c r="H244" s="709">
        <v>0.1</v>
      </c>
      <c r="I244" s="706">
        <v>0.77</v>
      </c>
      <c r="J244" s="707">
        <v>0.77</v>
      </c>
      <c r="K244" s="710" t="s">
        <v>337</v>
      </c>
    </row>
    <row r="245" spans="1:11" ht="14.4" customHeight="1" thickBot="1" x14ac:dyDescent="0.35">
      <c r="A245" s="723" t="s">
        <v>565</v>
      </c>
      <c r="B245" s="701">
        <v>0</v>
      </c>
      <c r="C245" s="701">
        <v>2.35</v>
      </c>
      <c r="D245" s="702">
        <v>2.35</v>
      </c>
      <c r="E245" s="711" t="s">
        <v>337</v>
      </c>
      <c r="F245" s="701">
        <v>0</v>
      </c>
      <c r="G245" s="702">
        <v>0</v>
      </c>
      <c r="H245" s="704">
        <v>0.1</v>
      </c>
      <c r="I245" s="701">
        <v>0.77</v>
      </c>
      <c r="J245" s="702">
        <v>0.77</v>
      </c>
      <c r="K245" s="712" t="s">
        <v>337</v>
      </c>
    </row>
    <row r="246" spans="1:11" ht="14.4" customHeight="1" thickBot="1" x14ac:dyDescent="0.35">
      <c r="A246" s="722" t="s">
        <v>566</v>
      </c>
      <c r="B246" s="706">
        <v>758.85122767057601</v>
      </c>
      <c r="C246" s="706">
        <v>778.21505999999999</v>
      </c>
      <c r="D246" s="707">
        <v>19.363832329423001</v>
      </c>
      <c r="E246" s="714">
        <v>1.0255172972290001</v>
      </c>
      <c r="F246" s="706">
        <v>928.8591032521</v>
      </c>
      <c r="G246" s="707">
        <v>309.61970108403301</v>
      </c>
      <c r="H246" s="709">
        <v>46.753999999999998</v>
      </c>
      <c r="I246" s="706">
        <v>226.6934</v>
      </c>
      <c r="J246" s="707">
        <v>-82.926301084033</v>
      </c>
      <c r="K246" s="713">
        <v>0.24405574452100001</v>
      </c>
    </row>
    <row r="247" spans="1:11" ht="14.4" customHeight="1" thickBot="1" x14ac:dyDescent="0.35">
      <c r="A247" s="723" t="s">
        <v>567</v>
      </c>
      <c r="B247" s="701">
        <v>758.85122767057601</v>
      </c>
      <c r="C247" s="701">
        <v>778.21505999999999</v>
      </c>
      <c r="D247" s="702">
        <v>19.363832329423001</v>
      </c>
      <c r="E247" s="703">
        <v>1.0255172972290001</v>
      </c>
      <c r="F247" s="701">
        <v>928.8591032521</v>
      </c>
      <c r="G247" s="702">
        <v>309.61970108403301</v>
      </c>
      <c r="H247" s="704">
        <v>46.753999999999998</v>
      </c>
      <c r="I247" s="701">
        <v>226.6934</v>
      </c>
      <c r="J247" s="702">
        <v>-82.926301084033</v>
      </c>
      <c r="K247" s="705">
        <v>0.24405574452100001</v>
      </c>
    </row>
    <row r="248" spans="1:11" ht="14.4" customHeight="1" thickBot="1" x14ac:dyDescent="0.35">
      <c r="A248" s="722" t="s">
        <v>568</v>
      </c>
      <c r="B248" s="706">
        <v>0</v>
      </c>
      <c r="C248" s="706">
        <v>1047.7873300000001</v>
      </c>
      <c r="D248" s="707">
        <v>1047.7873300000001</v>
      </c>
      <c r="E248" s="708" t="s">
        <v>337</v>
      </c>
      <c r="F248" s="706">
        <v>0</v>
      </c>
      <c r="G248" s="707">
        <v>0</v>
      </c>
      <c r="H248" s="709">
        <v>84.341049999999996</v>
      </c>
      <c r="I248" s="706">
        <v>288.50038999999998</v>
      </c>
      <c r="J248" s="707">
        <v>288.50038999999998</v>
      </c>
      <c r="K248" s="710" t="s">
        <v>337</v>
      </c>
    </row>
    <row r="249" spans="1:11" ht="14.4" customHeight="1" thickBot="1" x14ac:dyDescent="0.35">
      <c r="A249" s="723" t="s">
        <v>569</v>
      </c>
      <c r="B249" s="701">
        <v>0</v>
      </c>
      <c r="C249" s="701">
        <v>1047.7873300000001</v>
      </c>
      <c r="D249" s="702">
        <v>1047.7873300000001</v>
      </c>
      <c r="E249" s="711" t="s">
        <v>337</v>
      </c>
      <c r="F249" s="701">
        <v>0</v>
      </c>
      <c r="G249" s="702">
        <v>0</v>
      </c>
      <c r="H249" s="704">
        <v>84.341049999999996</v>
      </c>
      <c r="I249" s="701">
        <v>288.50038999999998</v>
      </c>
      <c r="J249" s="702">
        <v>288.50038999999998</v>
      </c>
      <c r="K249" s="712" t="s">
        <v>337</v>
      </c>
    </row>
    <row r="250" spans="1:11" ht="14.4" customHeight="1" thickBot="1" x14ac:dyDescent="0.35">
      <c r="A250" s="722" t="s">
        <v>570</v>
      </c>
      <c r="B250" s="706">
        <v>4628.5230288531202</v>
      </c>
      <c r="C250" s="706">
        <v>5582.9780199999996</v>
      </c>
      <c r="D250" s="707">
        <v>954.45499114687902</v>
      </c>
      <c r="E250" s="714">
        <v>1.2062115679659999</v>
      </c>
      <c r="F250" s="706">
        <v>5542.4468492825799</v>
      </c>
      <c r="G250" s="707">
        <v>1847.4822830941901</v>
      </c>
      <c r="H250" s="709">
        <v>540.45654000000002</v>
      </c>
      <c r="I250" s="706">
        <v>1958.96333</v>
      </c>
      <c r="J250" s="707">
        <v>111.48104690580701</v>
      </c>
      <c r="K250" s="713">
        <v>0.35344738222400002</v>
      </c>
    </row>
    <row r="251" spans="1:11" ht="14.4" customHeight="1" thickBot="1" x14ac:dyDescent="0.35">
      <c r="A251" s="723" t="s">
        <v>571</v>
      </c>
      <c r="B251" s="701">
        <v>4628.5230288531202</v>
      </c>
      <c r="C251" s="701">
        <v>5582.9780199999996</v>
      </c>
      <c r="D251" s="702">
        <v>954.45499114687902</v>
      </c>
      <c r="E251" s="703">
        <v>1.2062115679659999</v>
      </c>
      <c r="F251" s="701">
        <v>5542.4468492825799</v>
      </c>
      <c r="G251" s="702">
        <v>1847.4822830941901</v>
      </c>
      <c r="H251" s="704">
        <v>540.45654000000002</v>
      </c>
      <c r="I251" s="701">
        <v>1958.96333</v>
      </c>
      <c r="J251" s="702">
        <v>111.48104690580701</v>
      </c>
      <c r="K251" s="705">
        <v>0.35344738222400002</v>
      </c>
    </row>
    <row r="252" spans="1:11" ht="14.4" customHeight="1" thickBot="1" x14ac:dyDescent="0.35">
      <c r="A252" s="719" t="s">
        <v>572</v>
      </c>
      <c r="B252" s="701">
        <v>0</v>
      </c>
      <c r="C252" s="701">
        <v>10.18736</v>
      </c>
      <c r="D252" s="702">
        <v>10.18736</v>
      </c>
      <c r="E252" s="711" t="s">
        <v>337</v>
      </c>
      <c r="F252" s="701">
        <v>0</v>
      </c>
      <c r="G252" s="702">
        <v>0</v>
      </c>
      <c r="H252" s="704">
        <v>1.49688</v>
      </c>
      <c r="I252" s="701">
        <v>3.8893800000000001</v>
      </c>
      <c r="J252" s="702">
        <v>3.8893800000000001</v>
      </c>
      <c r="K252" s="712" t="s">
        <v>329</v>
      </c>
    </row>
    <row r="253" spans="1:11" ht="14.4" customHeight="1" thickBot="1" x14ac:dyDescent="0.35">
      <c r="A253" s="724" t="s">
        <v>573</v>
      </c>
      <c r="B253" s="706">
        <v>0</v>
      </c>
      <c r="C253" s="706">
        <v>10.18736</v>
      </c>
      <c r="D253" s="707">
        <v>10.18736</v>
      </c>
      <c r="E253" s="708" t="s">
        <v>337</v>
      </c>
      <c r="F253" s="706">
        <v>0</v>
      </c>
      <c r="G253" s="707">
        <v>0</v>
      </c>
      <c r="H253" s="709">
        <v>1.49688</v>
      </c>
      <c r="I253" s="706">
        <v>3.8893800000000001</v>
      </c>
      <c r="J253" s="707">
        <v>3.8893800000000001</v>
      </c>
      <c r="K253" s="710" t="s">
        <v>329</v>
      </c>
    </row>
    <row r="254" spans="1:11" ht="14.4" customHeight="1" thickBot="1" x14ac:dyDescent="0.35">
      <c r="A254" s="726" t="s">
        <v>574</v>
      </c>
      <c r="B254" s="706">
        <v>0</v>
      </c>
      <c r="C254" s="706">
        <v>10.18736</v>
      </c>
      <c r="D254" s="707">
        <v>10.18736</v>
      </c>
      <c r="E254" s="708" t="s">
        <v>337</v>
      </c>
      <c r="F254" s="706">
        <v>0</v>
      </c>
      <c r="G254" s="707">
        <v>0</v>
      </c>
      <c r="H254" s="709">
        <v>1.49688</v>
      </c>
      <c r="I254" s="706">
        <v>3.8893800000000001</v>
      </c>
      <c r="J254" s="707">
        <v>3.8893800000000001</v>
      </c>
      <c r="K254" s="710" t="s">
        <v>329</v>
      </c>
    </row>
    <row r="255" spans="1:11" ht="14.4" customHeight="1" thickBot="1" x14ac:dyDescent="0.35">
      <c r="A255" s="722" t="s">
        <v>575</v>
      </c>
      <c r="B255" s="706">
        <v>0</v>
      </c>
      <c r="C255" s="706">
        <v>10.18736</v>
      </c>
      <c r="D255" s="707">
        <v>10.18736</v>
      </c>
      <c r="E255" s="708" t="s">
        <v>337</v>
      </c>
      <c r="F255" s="706">
        <v>0</v>
      </c>
      <c r="G255" s="707">
        <v>0</v>
      </c>
      <c r="H255" s="709">
        <v>1.49688</v>
      </c>
      <c r="I255" s="706">
        <v>3.8893800000000001</v>
      </c>
      <c r="J255" s="707">
        <v>3.8893800000000001</v>
      </c>
      <c r="K255" s="710" t="s">
        <v>337</v>
      </c>
    </row>
    <row r="256" spans="1:11" ht="14.4" customHeight="1" thickBot="1" x14ac:dyDescent="0.35">
      <c r="A256" s="723" t="s">
        <v>576</v>
      </c>
      <c r="B256" s="701">
        <v>0</v>
      </c>
      <c r="C256" s="701">
        <v>10.18736</v>
      </c>
      <c r="D256" s="702">
        <v>10.18736</v>
      </c>
      <c r="E256" s="711" t="s">
        <v>337</v>
      </c>
      <c r="F256" s="701">
        <v>0</v>
      </c>
      <c r="G256" s="702">
        <v>0</v>
      </c>
      <c r="H256" s="704">
        <v>1.49688</v>
      </c>
      <c r="I256" s="701">
        <v>3.8893800000000001</v>
      </c>
      <c r="J256" s="702">
        <v>3.8893800000000001</v>
      </c>
      <c r="K256" s="712" t="s">
        <v>337</v>
      </c>
    </row>
    <row r="257" spans="1:11" ht="14.4" customHeight="1" thickBot="1" x14ac:dyDescent="0.35">
      <c r="A257" s="727"/>
      <c r="B257" s="701">
        <v>-23896.715040157502</v>
      </c>
      <c r="C257" s="701">
        <v>-28683.953089999999</v>
      </c>
      <c r="D257" s="702">
        <v>-4787.23804984247</v>
      </c>
      <c r="E257" s="703">
        <v>1.2003303818869999</v>
      </c>
      <c r="F257" s="701">
        <v>-30072.853941044599</v>
      </c>
      <c r="G257" s="702">
        <v>-10024.2846470149</v>
      </c>
      <c r="H257" s="704">
        <v>-3111.20739000003</v>
      </c>
      <c r="I257" s="701">
        <v>-11583.286480000001</v>
      </c>
      <c r="J257" s="702">
        <v>-1559.0018329852001</v>
      </c>
      <c r="K257" s="705">
        <v>0.38517416746299998</v>
      </c>
    </row>
    <row r="258" spans="1:11" ht="14.4" customHeight="1" thickBot="1" x14ac:dyDescent="0.35">
      <c r="A258" s="728" t="s">
        <v>66</v>
      </c>
      <c r="B258" s="715">
        <v>-23896.715040157502</v>
      </c>
      <c r="C258" s="715">
        <v>-28683.953089999999</v>
      </c>
      <c r="D258" s="716">
        <v>-4787.23804984246</v>
      </c>
      <c r="E258" s="717" t="s">
        <v>337</v>
      </c>
      <c r="F258" s="715">
        <v>-30072.853941044599</v>
      </c>
      <c r="G258" s="716">
        <v>-10024.2846470149</v>
      </c>
      <c r="H258" s="715">
        <v>-3111.20739000003</v>
      </c>
      <c r="I258" s="715">
        <v>-11583.286480000001</v>
      </c>
      <c r="J258" s="716">
        <v>-1559.00183298519</v>
      </c>
      <c r="K258" s="718">
        <v>0.38517416746299998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577</v>
      </c>
      <c r="B5" s="730" t="s">
        <v>578</v>
      </c>
      <c r="C5" s="731" t="s">
        <v>579</v>
      </c>
      <c r="D5" s="731" t="s">
        <v>579</v>
      </c>
      <c r="E5" s="731"/>
      <c r="F5" s="731" t="s">
        <v>579</v>
      </c>
      <c r="G5" s="731" t="s">
        <v>579</v>
      </c>
      <c r="H5" s="731" t="s">
        <v>579</v>
      </c>
      <c r="I5" s="732" t="s">
        <v>579</v>
      </c>
      <c r="J5" s="733" t="s">
        <v>73</v>
      </c>
    </row>
    <row r="6" spans="1:10" ht="14.4" customHeight="1" x14ac:dyDescent="0.3">
      <c r="A6" s="729" t="s">
        <v>577</v>
      </c>
      <c r="B6" s="730" t="s">
        <v>580</v>
      </c>
      <c r="C6" s="731">
        <v>386.83690999999993</v>
      </c>
      <c r="D6" s="731">
        <v>323.34440000000006</v>
      </c>
      <c r="E6" s="731"/>
      <c r="F6" s="731">
        <v>307.94338999999991</v>
      </c>
      <c r="G6" s="731">
        <v>425.00001562499995</v>
      </c>
      <c r="H6" s="731">
        <v>-117.05662562500004</v>
      </c>
      <c r="I6" s="732">
        <v>0.72457265571424045</v>
      </c>
      <c r="J6" s="733" t="s">
        <v>1</v>
      </c>
    </row>
    <row r="7" spans="1:10" ht="14.4" customHeight="1" x14ac:dyDescent="0.3">
      <c r="A7" s="729" t="s">
        <v>577</v>
      </c>
      <c r="B7" s="730" t="s">
        <v>581</v>
      </c>
      <c r="C7" s="731">
        <v>20.670099999999998</v>
      </c>
      <c r="D7" s="731">
        <v>4.5056899999999995</v>
      </c>
      <c r="E7" s="731"/>
      <c r="F7" s="731">
        <v>7.3295700000000004</v>
      </c>
      <c r="G7" s="731">
        <v>6.6666665039062503</v>
      </c>
      <c r="H7" s="731">
        <v>0.6629034960937501</v>
      </c>
      <c r="I7" s="732">
        <v>1.0994355268416878</v>
      </c>
      <c r="J7" s="733" t="s">
        <v>1</v>
      </c>
    </row>
    <row r="8" spans="1:10" ht="14.4" customHeight="1" x14ac:dyDescent="0.3">
      <c r="A8" s="729" t="s">
        <v>577</v>
      </c>
      <c r="B8" s="730" t="s">
        <v>582</v>
      </c>
      <c r="C8" s="731">
        <v>1.2695700000000001</v>
      </c>
      <c r="D8" s="731">
        <v>1.3046500000000001</v>
      </c>
      <c r="E8" s="731"/>
      <c r="F8" s="731">
        <v>0.63300000000000001</v>
      </c>
      <c r="G8" s="731">
        <v>1.6666666870117188</v>
      </c>
      <c r="H8" s="731">
        <v>-1.0336666870117188</v>
      </c>
      <c r="I8" s="732">
        <v>0.37979999536376957</v>
      </c>
      <c r="J8" s="733" t="s">
        <v>1</v>
      </c>
    </row>
    <row r="9" spans="1:10" ht="14.4" customHeight="1" x14ac:dyDescent="0.3">
      <c r="A9" s="729" t="s">
        <v>577</v>
      </c>
      <c r="B9" s="730" t="s">
        <v>583</v>
      </c>
      <c r="C9" s="731">
        <v>42.299399999999991</v>
      </c>
      <c r="D9" s="731">
        <v>48.539119999999997</v>
      </c>
      <c r="E9" s="731"/>
      <c r="F9" s="731">
        <v>9.1577599999999997</v>
      </c>
      <c r="G9" s="731">
        <v>99.999998046875007</v>
      </c>
      <c r="H9" s="731">
        <v>-90.842238046875011</v>
      </c>
      <c r="I9" s="732">
        <v>9.1577601788625021E-2</v>
      </c>
      <c r="J9" s="733" t="s">
        <v>1</v>
      </c>
    </row>
    <row r="10" spans="1:10" ht="14.4" customHeight="1" x14ac:dyDescent="0.3">
      <c r="A10" s="729" t="s">
        <v>577</v>
      </c>
      <c r="B10" s="730" t="s">
        <v>584</v>
      </c>
      <c r="C10" s="731">
        <v>0</v>
      </c>
      <c r="D10" s="731">
        <v>140.33889000000002</v>
      </c>
      <c r="E10" s="731"/>
      <c r="F10" s="731">
        <v>0</v>
      </c>
      <c r="G10" s="731">
        <v>46.666667968749998</v>
      </c>
      <c r="H10" s="731">
        <v>-46.666667968749998</v>
      </c>
      <c r="I10" s="732">
        <v>0</v>
      </c>
      <c r="J10" s="733" t="s">
        <v>1</v>
      </c>
    </row>
    <row r="11" spans="1:10" ht="14.4" customHeight="1" x14ac:dyDescent="0.3">
      <c r="A11" s="729" t="s">
        <v>577</v>
      </c>
      <c r="B11" s="730" t="s">
        <v>585</v>
      </c>
      <c r="C11" s="731">
        <v>82.827379999999991</v>
      </c>
      <c r="D11" s="731">
        <v>117.89971000000003</v>
      </c>
      <c r="E11" s="731"/>
      <c r="F11" s="731">
        <v>164.81730000000002</v>
      </c>
      <c r="G11" s="731">
        <v>228.33333203124999</v>
      </c>
      <c r="H11" s="731">
        <v>-63.516032031249978</v>
      </c>
      <c r="I11" s="732">
        <v>0.72182759535713736</v>
      </c>
      <c r="J11" s="733" t="s">
        <v>1</v>
      </c>
    </row>
    <row r="12" spans="1:10" ht="14.4" customHeight="1" x14ac:dyDescent="0.3">
      <c r="A12" s="729" t="s">
        <v>577</v>
      </c>
      <c r="B12" s="730" t="s">
        <v>586</v>
      </c>
      <c r="C12" s="731">
        <v>0.10485999999999999</v>
      </c>
      <c r="D12" s="731">
        <v>0.77246000000000004</v>
      </c>
      <c r="E12" s="731"/>
      <c r="F12" s="731">
        <v>0.74375999999999998</v>
      </c>
      <c r="G12" s="731">
        <v>3.3333334350585937</v>
      </c>
      <c r="H12" s="731">
        <v>-2.5895734350585937</v>
      </c>
      <c r="I12" s="732">
        <v>0.22312799319067403</v>
      </c>
      <c r="J12" s="733" t="s">
        <v>1</v>
      </c>
    </row>
    <row r="13" spans="1:10" ht="14.4" customHeight="1" x14ac:dyDescent="0.3">
      <c r="A13" s="729" t="s">
        <v>577</v>
      </c>
      <c r="B13" s="730" t="s">
        <v>587</v>
      </c>
      <c r="C13" s="731">
        <v>2.8980000000000001</v>
      </c>
      <c r="D13" s="731">
        <v>5.3819999999999997</v>
      </c>
      <c r="E13" s="731"/>
      <c r="F13" s="731">
        <v>4.968</v>
      </c>
      <c r="G13" s="731">
        <v>6.6666665039062503</v>
      </c>
      <c r="H13" s="731">
        <v>-1.6986665039062503</v>
      </c>
      <c r="I13" s="732">
        <v>0.74520001819335979</v>
      </c>
      <c r="J13" s="733" t="s">
        <v>1</v>
      </c>
    </row>
    <row r="14" spans="1:10" ht="14.4" customHeight="1" x14ac:dyDescent="0.3">
      <c r="A14" s="729" t="s">
        <v>577</v>
      </c>
      <c r="B14" s="730" t="s">
        <v>588</v>
      </c>
      <c r="C14" s="731">
        <v>536.90621999999996</v>
      </c>
      <c r="D14" s="731">
        <v>642.08692000000008</v>
      </c>
      <c r="E14" s="731"/>
      <c r="F14" s="731">
        <v>495.59277999999995</v>
      </c>
      <c r="G14" s="731">
        <v>818.3333468017579</v>
      </c>
      <c r="H14" s="731">
        <v>-322.74056680175795</v>
      </c>
      <c r="I14" s="732">
        <v>0.60561234848475243</v>
      </c>
      <c r="J14" s="733" t="s">
        <v>589</v>
      </c>
    </row>
    <row r="16" spans="1:10" ht="14.4" customHeight="1" x14ac:dyDescent="0.3">
      <c r="A16" s="729" t="s">
        <v>577</v>
      </c>
      <c r="B16" s="730" t="s">
        <v>578</v>
      </c>
      <c r="C16" s="731" t="s">
        <v>579</v>
      </c>
      <c r="D16" s="731" t="s">
        <v>579</v>
      </c>
      <c r="E16" s="731"/>
      <c r="F16" s="731" t="s">
        <v>579</v>
      </c>
      <c r="G16" s="731" t="s">
        <v>579</v>
      </c>
      <c r="H16" s="731" t="s">
        <v>579</v>
      </c>
      <c r="I16" s="732" t="s">
        <v>579</v>
      </c>
      <c r="J16" s="733" t="s">
        <v>73</v>
      </c>
    </row>
    <row r="17" spans="1:10" ht="14.4" customHeight="1" x14ac:dyDescent="0.3">
      <c r="A17" s="729" t="s">
        <v>590</v>
      </c>
      <c r="B17" s="730" t="s">
        <v>591</v>
      </c>
      <c r="C17" s="731" t="s">
        <v>579</v>
      </c>
      <c r="D17" s="731" t="s">
        <v>579</v>
      </c>
      <c r="E17" s="731"/>
      <c r="F17" s="731" t="s">
        <v>579</v>
      </c>
      <c r="G17" s="731" t="s">
        <v>579</v>
      </c>
      <c r="H17" s="731" t="s">
        <v>579</v>
      </c>
      <c r="I17" s="732" t="s">
        <v>579</v>
      </c>
      <c r="J17" s="733" t="s">
        <v>0</v>
      </c>
    </row>
    <row r="18" spans="1:10" ht="14.4" customHeight="1" x14ac:dyDescent="0.3">
      <c r="A18" s="729" t="s">
        <v>590</v>
      </c>
      <c r="B18" s="730" t="s">
        <v>580</v>
      </c>
      <c r="C18" s="731">
        <v>193.1086</v>
      </c>
      <c r="D18" s="731">
        <v>170.29587000000004</v>
      </c>
      <c r="E18" s="731"/>
      <c r="F18" s="731">
        <v>188.25402999999997</v>
      </c>
      <c r="G18" s="731">
        <v>231</v>
      </c>
      <c r="H18" s="731">
        <v>-42.745970000000028</v>
      </c>
      <c r="I18" s="732">
        <v>0.81495251082251075</v>
      </c>
      <c r="J18" s="733" t="s">
        <v>1</v>
      </c>
    </row>
    <row r="19" spans="1:10" ht="14.4" customHeight="1" x14ac:dyDescent="0.3">
      <c r="A19" s="729" t="s">
        <v>590</v>
      </c>
      <c r="B19" s="730" t="s">
        <v>581</v>
      </c>
      <c r="C19" s="731">
        <v>2.3950300000000002</v>
      </c>
      <c r="D19" s="731">
        <v>0</v>
      </c>
      <c r="E19" s="731"/>
      <c r="F19" s="731">
        <v>2.44319</v>
      </c>
      <c r="G19" s="731">
        <v>2</v>
      </c>
      <c r="H19" s="731">
        <v>0.44318999999999997</v>
      </c>
      <c r="I19" s="732">
        <v>1.221595</v>
      </c>
      <c r="J19" s="733" t="s">
        <v>1</v>
      </c>
    </row>
    <row r="20" spans="1:10" ht="14.4" customHeight="1" x14ac:dyDescent="0.3">
      <c r="A20" s="729" t="s">
        <v>590</v>
      </c>
      <c r="B20" s="730" t="s">
        <v>582</v>
      </c>
      <c r="C20" s="731">
        <v>1.2695700000000001</v>
      </c>
      <c r="D20" s="731">
        <v>0</v>
      </c>
      <c r="E20" s="731"/>
      <c r="F20" s="731">
        <v>0</v>
      </c>
      <c r="G20" s="731">
        <v>1</v>
      </c>
      <c r="H20" s="731">
        <v>-1</v>
      </c>
      <c r="I20" s="732">
        <v>0</v>
      </c>
      <c r="J20" s="733" t="s">
        <v>1</v>
      </c>
    </row>
    <row r="21" spans="1:10" ht="14.4" customHeight="1" x14ac:dyDescent="0.3">
      <c r="A21" s="729" t="s">
        <v>590</v>
      </c>
      <c r="B21" s="730" t="s">
        <v>583</v>
      </c>
      <c r="C21" s="731">
        <v>0</v>
      </c>
      <c r="D21" s="731">
        <v>0</v>
      </c>
      <c r="E21" s="731"/>
      <c r="F21" s="731">
        <v>0</v>
      </c>
      <c r="G21" s="731">
        <v>6</v>
      </c>
      <c r="H21" s="731">
        <v>-6</v>
      </c>
      <c r="I21" s="732">
        <v>0</v>
      </c>
      <c r="J21" s="733" t="s">
        <v>1</v>
      </c>
    </row>
    <row r="22" spans="1:10" ht="14.4" customHeight="1" x14ac:dyDescent="0.3">
      <c r="A22" s="729" t="s">
        <v>590</v>
      </c>
      <c r="B22" s="730" t="s">
        <v>584</v>
      </c>
      <c r="C22" s="731">
        <v>0</v>
      </c>
      <c r="D22" s="731">
        <v>140.33889000000002</v>
      </c>
      <c r="E22" s="731"/>
      <c r="F22" s="731">
        <v>0</v>
      </c>
      <c r="G22" s="731">
        <v>47</v>
      </c>
      <c r="H22" s="731">
        <v>-47</v>
      </c>
      <c r="I22" s="732">
        <v>0</v>
      </c>
      <c r="J22" s="733" t="s">
        <v>1</v>
      </c>
    </row>
    <row r="23" spans="1:10" ht="14.4" customHeight="1" x14ac:dyDescent="0.3">
      <c r="A23" s="729" t="s">
        <v>590</v>
      </c>
      <c r="B23" s="730" t="s">
        <v>585</v>
      </c>
      <c r="C23" s="731">
        <v>58.790629999999986</v>
      </c>
      <c r="D23" s="731">
        <v>82.76063000000002</v>
      </c>
      <c r="E23" s="731"/>
      <c r="F23" s="731">
        <v>135.93352000000002</v>
      </c>
      <c r="G23" s="731">
        <v>193</v>
      </c>
      <c r="H23" s="731">
        <v>-57.066479999999984</v>
      </c>
      <c r="I23" s="732">
        <v>0.70431875647668407</v>
      </c>
      <c r="J23" s="733" t="s">
        <v>1</v>
      </c>
    </row>
    <row r="24" spans="1:10" ht="14.4" customHeight="1" x14ac:dyDescent="0.3">
      <c r="A24" s="729" t="s">
        <v>590</v>
      </c>
      <c r="B24" s="730" t="s">
        <v>586</v>
      </c>
      <c r="C24" s="731">
        <v>0.10485999999999999</v>
      </c>
      <c r="D24" s="731">
        <v>0.21806</v>
      </c>
      <c r="E24" s="731"/>
      <c r="F24" s="731">
        <v>0.21136000000000002</v>
      </c>
      <c r="G24" s="731">
        <v>3</v>
      </c>
      <c r="H24" s="731">
        <v>-2.78864</v>
      </c>
      <c r="I24" s="732">
        <v>7.045333333333334E-2</v>
      </c>
      <c r="J24" s="733" t="s">
        <v>1</v>
      </c>
    </row>
    <row r="25" spans="1:10" ht="14.4" customHeight="1" x14ac:dyDescent="0.3">
      <c r="A25" s="729" t="s">
        <v>590</v>
      </c>
      <c r="B25" s="730" t="s">
        <v>592</v>
      </c>
      <c r="C25" s="731">
        <v>255.66868999999997</v>
      </c>
      <c r="D25" s="731">
        <v>393.61345</v>
      </c>
      <c r="E25" s="731"/>
      <c r="F25" s="731">
        <v>326.84209999999996</v>
      </c>
      <c r="G25" s="731">
        <v>481</v>
      </c>
      <c r="H25" s="731">
        <v>-154.15790000000004</v>
      </c>
      <c r="I25" s="732">
        <v>0.67950540540540527</v>
      </c>
      <c r="J25" s="733" t="s">
        <v>593</v>
      </c>
    </row>
    <row r="26" spans="1:10" ht="14.4" customHeight="1" x14ac:dyDescent="0.3">
      <c r="A26" s="729" t="s">
        <v>579</v>
      </c>
      <c r="B26" s="730" t="s">
        <v>579</v>
      </c>
      <c r="C26" s="731" t="s">
        <v>579</v>
      </c>
      <c r="D26" s="731" t="s">
        <v>579</v>
      </c>
      <c r="E26" s="731"/>
      <c r="F26" s="731" t="s">
        <v>579</v>
      </c>
      <c r="G26" s="731" t="s">
        <v>579</v>
      </c>
      <c r="H26" s="731" t="s">
        <v>579</v>
      </c>
      <c r="I26" s="732" t="s">
        <v>579</v>
      </c>
      <c r="J26" s="733" t="s">
        <v>594</v>
      </c>
    </row>
    <row r="27" spans="1:10" ht="14.4" customHeight="1" x14ac:dyDescent="0.3">
      <c r="A27" s="729" t="s">
        <v>595</v>
      </c>
      <c r="B27" s="730" t="s">
        <v>596</v>
      </c>
      <c r="C27" s="731" t="s">
        <v>579</v>
      </c>
      <c r="D27" s="731" t="s">
        <v>579</v>
      </c>
      <c r="E27" s="731"/>
      <c r="F27" s="731" t="s">
        <v>579</v>
      </c>
      <c r="G27" s="731" t="s">
        <v>579</v>
      </c>
      <c r="H27" s="731" t="s">
        <v>579</v>
      </c>
      <c r="I27" s="732" t="s">
        <v>579</v>
      </c>
      <c r="J27" s="733" t="s">
        <v>0</v>
      </c>
    </row>
    <row r="28" spans="1:10" ht="14.4" customHeight="1" x14ac:dyDescent="0.3">
      <c r="A28" s="729" t="s">
        <v>595</v>
      </c>
      <c r="B28" s="730" t="s">
        <v>580</v>
      </c>
      <c r="C28" s="731">
        <v>8.4506700000000006</v>
      </c>
      <c r="D28" s="731">
        <v>8.6089800000000007</v>
      </c>
      <c r="E28" s="731"/>
      <c r="F28" s="731">
        <v>10.583899999999998</v>
      </c>
      <c r="G28" s="731">
        <v>13</v>
      </c>
      <c r="H28" s="731">
        <v>-2.4161000000000019</v>
      </c>
      <c r="I28" s="732">
        <v>0.81414615384615374</v>
      </c>
      <c r="J28" s="733" t="s">
        <v>1</v>
      </c>
    </row>
    <row r="29" spans="1:10" ht="14.4" customHeight="1" x14ac:dyDescent="0.3">
      <c r="A29" s="729" t="s">
        <v>595</v>
      </c>
      <c r="B29" s="730" t="s">
        <v>587</v>
      </c>
      <c r="C29" s="731">
        <v>0.41399999999999998</v>
      </c>
      <c r="D29" s="731">
        <v>0</v>
      </c>
      <c r="E29" s="731"/>
      <c r="F29" s="731">
        <v>0</v>
      </c>
      <c r="G29" s="731">
        <v>0</v>
      </c>
      <c r="H29" s="731">
        <v>0</v>
      </c>
      <c r="I29" s="732" t="s">
        <v>579</v>
      </c>
      <c r="J29" s="733" t="s">
        <v>1</v>
      </c>
    </row>
    <row r="30" spans="1:10" ht="14.4" customHeight="1" x14ac:dyDescent="0.3">
      <c r="A30" s="729" t="s">
        <v>595</v>
      </c>
      <c r="B30" s="730" t="s">
        <v>597</v>
      </c>
      <c r="C30" s="731">
        <v>8.8646700000000003</v>
      </c>
      <c r="D30" s="731">
        <v>8.6089800000000007</v>
      </c>
      <c r="E30" s="731"/>
      <c r="F30" s="731">
        <v>10.583899999999998</v>
      </c>
      <c r="G30" s="731">
        <v>13</v>
      </c>
      <c r="H30" s="731">
        <v>-2.4161000000000019</v>
      </c>
      <c r="I30" s="732">
        <v>0.81414615384615374</v>
      </c>
      <c r="J30" s="733" t="s">
        <v>593</v>
      </c>
    </row>
    <row r="31" spans="1:10" ht="14.4" customHeight="1" x14ac:dyDescent="0.3">
      <c r="A31" s="729" t="s">
        <v>579</v>
      </c>
      <c r="B31" s="730" t="s">
        <v>579</v>
      </c>
      <c r="C31" s="731" t="s">
        <v>579</v>
      </c>
      <c r="D31" s="731" t="s">
        <v>579</v>
      </c>
      <c r="E31" s="731"/>
      <c r="F31" s="731" t="s">
        <v>579</v>
      </c>
      <c r="G31" s="731" t="s">
        <v>579</v>
      </c>
      <c r="H31" s="731" t="s">
        <v>579</v>
      </c>
      <c r="I31" s="732" t="s">
        <v>579</v>
      </c>
      <c r="J31" s="733" t="s">
        <v>594</v>
      </c>
    </row>
    <row r="32" spans="1:10" ht="14.4" customHeight="1" x14ac:dyDescent="0.3">
      <c r="A32" s="729" t="s">
        <v>598</v>
      </c>
      <c r="B32" s="730" t="s">
        <v>599</v>
      </c>
      <c r="C32" s="731" t="s">
        <v>579</v>
      </c>
      <c r="D32" s="731" t="s">
        <v>579</v>
      </c>
      <c r="E32" s="731"/>
      <c r="F32" s="731" t="s">
        <v>579</v>
      </c>
      <c r="G32" s="731" t="s">
        <v>579</v>
      </c>
      <c r="H32" s="731" t="s">
        <v>579</v>
      </c>
      <c r="I32" s="732" t="s">
        <v>579</v>
      </c>
      <c r="J32" s="733" t="s">
        <v>0</v>
      </c>
    </row>
    <row r="33" spans="1:10" ht="14.4" customHeight="1" x14ac:dyDescent="0.3">
      <c r="A33" s="729" t="s">
        <v>598</v>
      </c>
      <c r="B33" s="730" t="s">
        <v>580</v>
      </c>
      <c r="C33" s="731">
        <v>185.27763999999993</v>
      </c>
      <c r="D33" s="731">
        <v>144.43955</v>
      </c>
      <c r="E33" s="731"/>
      <c r="F33" s="731">
        <v>109.10545999999997</v>
      </c>
      <c r="G33" s="731">
        <v>182</v>
      </c>
      <c r="H33" s="731">
        <v>-72.894540000000035</v>
      </c>
      <c r="I33" s="732">
        <v>0.59948054945054929</v>
      </c>
      <c r="J33" s="733" t="s">
        <v>1</v>
      </c>
    </row>
    <row r="34" spans="1:10" ht="14.4" customHeight="1" x14ac:dyDescent="0.3">
      <c r="A34" s="729" t="s">
        <v>598</v>
      </c>
      <c r="B34" s="730" t="s">
        <v>581</v>
      </c>
      <c r="C34" s="731">
        <v>18.275069999999999</v>
      </c>
      <c r="D34" s="731">
        <v>4.5056899999999995</v>
      </c>
      <c r="E34" s="731"/>
      <c r="F34" s="731">
        <v>4.8863799999999999</v>
      </c>
      <c r="G34" s="731">
        <v>5</v>
      </c>
      <c r="H34" s="731">
        <v>-0.11362000000000005</v>
      </c>
      <c r="I34" s="732">
        <v>0.97727600000000003</v>
      </c>
      <c r="J34" s="733" t="s">
        <v>1</v>
      </c>
    </row>
    <row r="35" spans="1:10" ht="14.4" customHeight="1" x14ac:dyDescent="0.3">
      <c r="A35" s="729" t="s">
        <v>598</v>
      </c>
      <c r="B35" s="730" t="s">
        <v>582</v>
      </c>
      <c r="C35" s="731">
        <v>0</v>
      </c>
      <c r="D35" s="731">
        <v>1.3046500000000001</v>
      </c>
      <c r="E35" s="731"/>
      <c r="F35" s="731">
        <v>0.63300000000000001</v>
      </c>
      <c r="G35" s="731">
        <v>1</v>
      </c>
      <c r="H35" s="731">
        <v>-0.36699999999999999</v>
      </c>
      <c r="I35" s="732">
        <v>0.63300000000000001</v>
      </c>
      <c r="J35" s="733" t="s">
        <v>1</v>
      </c>
    </row>
    <row r="36" spans="1:10" ht="14.4" customHeight="1" x14ac:dyDescent="0.3">
      <c r="A36" s="729" t="s">
        <v>598</v>
      </c>
      <c r="B36" s="730" t="s">
        <v>583</v>
      </c>
      <c r="C36" s="731">
        <v>42.299399999999991</v>
      </c>
      <c r="D36" s="731">
        <v>48.539119999999997</v>
      </c>
      <c r="E36" s="731"/>
      <c r="F36" s="731">
        <v>9.1577599999999997</v>
      </c>
      <c r="G36" s="731">
        <v>94</v>
      </c>
      <c r="H36" s="731">
        <v>-84.842240000000004</v>
      </c>
      <c r="I36" s="732">
        <v>9.7422978723404247E-2</v>
      </c>
      <c r="J36" s="733" t="s">
        <v>1</v>
      </c>
    </row>
    <row r="37" spans="1:10" ht="14.4" customHeight="1" x14ac:dyDescent="0.3">
      <c r="A37" s="729" t="s">
        <v>598</v>
      </c>
      <c r="B37" s="730" t="s">
        <v>584</v>
      </c>
      <c r="C37" s="731">
        <v>0</v>
      </c>
      <c r="D37" s="731">
        <v>0</v>
      </c>
      <c r="E37" s="731"/>
      <c r="F37" s="731">
        <v>0</v>
      </c>
      <c r="G37" s="731">
        <v>0</v>
      </c>
      <c r="H37" s="731">
        <v>0</v>
      </c>
      <c r="I37" s="732" t="s">
        <v>579</v>
      </c>
      <c r="J37" s="733" t="s">
        <v>1</v>
      </c>
    </row>
    <row r="38" spans="1:10" ht="14.4" customHeight="1" x14ac:dyDescent="0.3">
      <c r="A38" s="729" t="s">
        <v>598</v>
      </c>
      <c r="B38" s="730" t="s">
        <v>585</v>
      </c>
      <c r="C38" s="731">
        <v>24.036750000000008</v>
      </c>
      <c r="D38" s="731">
        <v>35.139080000000007</v>
      </c>
      <c r="E38" s="731"/>
      <c r="F38" s="731">
        <v>28.883779999999991</v>
      </c>
      <c r="G38" s="731">
        <v>36</v>
      </c>
      <c r="H38" s="731">
        <v>-7.1162200000000091</v>
      </c>
      <c r="I38" s="732">
        <v>0.80232722222222197</v>
      </c>
      <c r="J38" s="733" t="s">
        <v>1</v>
      </c>
    </row>
    <row r="39" spans="1:10" ht="14.4" customHeight="1" x14ac:dyDescent="0.3">
      <c r="A39" s="729" t="s">
        <v>598</v>
      </c>
      <c r="B39" s="730" t="s">
        <v>586</v>
      </c>
      <c r="C39" s="731">
        <v>0</v>
      </c>
      <c r="D39" s="731">
        <v>0.5544</v>
      </c>
      <c r="E39" s="731"/>
      <c r="F39" s="731">
        <v>0.53239999999999998</v>
      </c>
      <c r="G39" s="731">
        <v>1</v>
      </c>
      <c r="H39" s="731">
        <v>-0.46760000000000002</v>
      </c>
      <c r="I39" s="732">
        <v>0.53239999999999998</v>
      </c>
      <c r="J39" s="733" t="s">
        <v>1</v>
      </c>
    </row>
    <row r="40" spans="1:10" ht="14.4" customHeight="1" x14ac:dyDescent="0.3">
      <c r="A40" s="729" t="s">
        <v>598</v>
      </c>
      <c r="B40" s="730" t="s">
        <v>587</v>
      </c>
      <c r="C40" s="731">
        <v>2.484</v>
      </c>
      <c r="D40" s="731">
        <v>5.3819999999999997</v>
      </c>
      <c r="E40" s="731"/>
      <c r="F40" s="731">
        <v>4.968</v>
      </c>
      <c r="G40" s="731">
        <v>7</v>
      </c>
      <c r="H40" s="731">
        <v>-2.032</v>
      </c>
      <c r="I40" s="732">
        <v>0.70971428571428574</v>
      </c>
      <c r="J40" s="733" t="s">
        <v>1</v>
      </c>
    </row>
    <row r="41" spans="1:10" ht="14.4" customHeight="1" x14ac:dyDescent="0.3">
      <c r="A41" s="729" t="s">
        <v>598</v>
      </c>
      <c r="B41" s="730" t="s">
        <v>600</v>
      </c>
      <c r="C41" s="731">
        <v>272.37285999999989</v>
      </c>
      <c r="D41" s="731">
        <v>239.86448999999999</v>
      </c>
      <c r="E41" s="731"/>
      <c r="F41" s="731">
        <v>158.16677999999993</v>
      </c>
      <c r="G41" s="731">
        <v>324</v>
      </c>
      <c r="H41" s="731">
        <v>-165.83322000000007</v>
      </c>
      <c r="I41" s="732">
        <v>0.48816907407407384</v>
      </c>
      <c r="J41" s="733" t="s">
        <v>593</v>
      </c>
    </row>
    <row r="42" spans="1:10" ht="14.4" customHeight="1" x14ac:dyDescent="0.3">
      <c r="A42" s="729" t="s">
        <v>579</v>
      </c>
      <c r="B42" s="730" t="s">
        <v>579</v>
      </c>
      <c r="C42" s="731" t="s">
        <v>579</v>
      </c>
      <c r="D42" s="731" t="s">
        <v>579</v>
      </c>
      <c r="E42" s="731"/>
      <c r="F42" s="731" t="s">
        <v>579</v>
      </c>
      <c r="G42" s="731" t="s">
        <v>579</v>
      </c>
      <c r="H42" s="731" t="s">
        <v>579</v>
      </c>
      <c r="I42" s="732" t="s">
        <v>579</v>
      </c>
      <c r="J42" s="733" t="s">
        <v>594</v>
      </c>
    </row>
    <row r="43" spans="1:10" ht="14.4" customHeight="1" x14ac:dyDescent="0.3">
      <c r="A43" s="729" t="s">
        <v>577</v>
      </c>
      <c r="B43" s="730" t="s">
        <v>588</v>
      </c>
      <c r="C43" s="731">
        <v>536.90621999999996</v>
      </c>
      <c r="D43" s="731">
        <v>642.08691999999996</v>
      </c>
      <c r="E43" s="731"/>
      <c r="F43" s="731">
        <v>495.59277999999989</v>
      </c>
      <c r="G43" s="731">
        <v>818</v>
      </c>
      <c r="H43" s="731">
        <v>-322.40722000000011</v>
      </c>
      <c r="I43" s="732">
        <v>0.60585914425427856</v>
      </c>
      <c r="J43" s="733" t="s">
        <v>589</v>
      </c>
    </row>
  </sheetData>
  <mergeCells count="3">
    <mergeCell ref="F3:I3"/>
    <mergeCell ref="C4:D4"/>
    <mergeCell ref="A1:I1"/>
  </mergeCells>
  <conditionalFormatting sqref="F15 F44:F65537">
    <cfRule type="cellIs" dxfId="75" priority="18" stopIfTrue="1" operator="greaterThan">
      <formula>1</formula>
    </cfRule>
  </conditionalFormatting>
  <conditionalFormatting sqref="H5:H14">
    <cfRule type="expression" dxfId="74" priority="14">
      <formula>$H5&gt;0</formula>
    </cfRule>
  </conditionalFormatting>
  <conditionalFormatting sqref="I5:I14">
    <cfRule type="expression" dxfId="73" priority="15">
      <formula>$I5&gt;1</formula>
    </cfRule>
  </conditionalFormatting>
  <conditionalFormatting sqref="B5:B14">
    <cfRule type="expression" dxfId="72" priority="11">
      <formula>OR($J5="NS",$J5="SumaNS",$J5="Účet")</formula>
    </cfRule>
  </conditionalFormatting>
  <conditionalFormatting sqref="B5:D14 F5:I14">
    <cfRule type="expression" dxfId="71" priority="17">
      <formula>AND($J5&lt;&gt;"",$J5&lt;&gt;"mezeraKL")</formula>
    </cfRule>
  </conditionalFormatting>
  <conditionalFormatting sqref="B5:D14 F5:I14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9" priority="13">
      <formula>OR($J5="SumaNS",$J5="NS")</formula>
    </cfRule>
  </conditionalFormatting>
  <conditionalFormatting sqref="A5:A14">
    <cfRule type="expression" dxfId="68" priority="9">
      <formula>AND($J5&lt;&gt;"mezeraKL",$J5&lt;&gt;"")</formula>
    </cfRule>
  </conditionalFormatting>
  <conditionalFormatting sqref="A5:A14">
    <cfRule type="expression" dxfId="67" priority="10">
      <formula>AND($J5&lt;&gt;"",$J5&lt;&gt;"mezeraKL")</formula>
    </cfRule>
  </conditionalFormatting>
  <conditionalFormatting sqref="H16:H43">
    <cfRule type="expression" dxfId="66" priority="5">
      <formula>$H16&gt;0</formula>
    </cfRule>
  </conditionalFormatting>
  <conditionalFormatting sqref="A16:A43">
    <cfRule type="expression" dxfId="65" priority="2">
      <formula>AND($J16&lt;&gt;"mezeraKL",$J16&lt;&gt;"")</formula>
    </cfRule>
  </conditionalFormatting>
  <conditionalFormatting sqref="I16:I43">
    <cfRule type="expression" dxfId="64" priority="6">
      <formula>$I16&gt;1</formula>
    </cfRule>
  </conditionalFormatting>
  <conditionalFormatting sqref="B16:B43">
    <cfRule type="expression" dxfId="63" priority="1">
      <formula>OR($J16="NS",$J16="SumaNS",$J16="Účet")</formula>
    </cfRule>
  </conditionalFormatting>
  <conditionalFormatting sqref="A16:D43 F16:I43">
    <cfRule type="expression" dxfId="62" priority="8">
      <formula>AND($J16&lt;&gt;"",$J16&lt;&gt;"mezeraKL")</formula>
    </cfRule>
  </conditionalFormatting>
  <conditionalFormatting sqref="B16:D43 F16:I43">
    <cfRule type="expression" dxfId="61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3 F16:I43">
    <cfRule type="expression" dxfId="60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4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149.02401672106615</v>
      </c>
      <c r="M3" s="203">
        <f>SUBTOTAL(9,M5:M1048576)</f>
        <v>3292.2499999999995</v>
      </c>
      <c r="N3" s="204">
        <f>SUBTOTAL(9,N5:N1048576)</f>
        <v>490624.31904992997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577</v>
      </c>
      <c r="B5" s="741" t="s">
        <v>578</v>
      </c>
      <c r="C5" s="742" t="s">
        <v>590</v>
      </c>
      <c r="D5" s="743" t="s">
        <v>591</v>
      </c>
      <c r="E5" s="744">
        <v>50113001</v>
      </c>
      <c r="F5" s="743" t="s">
        <v>601</v>
      </c>
      <c r="G5" s="742" t="s">
        <v>602</v>
      </c>
      <c r="H5" s="742">
        <v>846758</v>
      </c>
      <c r="I5" s="742">
        <v>103387</v>
      </c>
      <c r="J5" s="742" t="s">
        <v>603</v>
      </c>
      <c r="K5" s="742" t="s">
        <v>604</v>
      </c>
      <c r="L5" s="745">
        <v>72.959999999999994</v>
      </c>
      <c r="M5" s="745">
        <v>3</v>
      </c>
      <c r="N5" s="746">
        <v>218.88</v>
      </c>
    </row>
    <row r="6" spans="1:14" ht="14.4" customHeight="1" x14ac:dyDescent="0.3">
      <c r="A6" s="747" t="s">
        <v>577</v>
      </c>
      <c r="B6" s="748" t="s">
        <v>578</v>
      </c>
      <c r="C6" s="749" t="s">
        <v>590</v>
      </c>
      <c r="D6" s="750" t="s">
        <v>591</v>
      </c>
      <c r="E6" s="751">
        <v>50113001</v>
      </c>
      <c r="F6" s="750" t="s">
        <v>601</v>
      </c>
      <c r="G6" s="749" t="s">
        <v>602</v>
      </c>
      <c r="H6" s="749">
        <v>192729</v>
      </c>
      <c r="I6" s="749">
        <v>92729</v>
      </c>
      <c r="J6" s="749" t="s">
        <v>605</v>
      </c>
      <c r="K6" s="749" t="s">
        <v>606</v>
      </c>
      <c r="L6" s="752">
        <v>48.319999999999986</v>
      </c>
      <c r="M6" s="752">
        <v>1</v>
      </c>
      <c r="N6" s="753">
        <v>48.319999999999986</v>
      </c>
    </row>
    <row r="7" spans="1:14" ht="14.4" customHeight="1" x14ac:dyDescent="0.3">
      <c r="A7" s="747" t="s">
        <v>577</v>
      </c>
      <c r="B7" s="748" t="s">
        <v>578</v>
      </c>
      <c r="C7" s="749" t="s">
        <v>590</v>
      </c>
      <c r="D7" s="750" t="s">
        <v>591</v>
      </c>
      <c r="E7" s="751">
        <v>50113001</v>
      </c>
      <c r="F7" s="750" t="s">
        <v>601</v>
      </c>
      <c r="G7" s="749" t="s">
        <v>602</v>
      </c>
      <c r="H7" s="749">
        <v>176064</v>
      </c>
      <c r="I7" s="749">
        <v>76064</v>
      </c>
      <c r="J7" s="749" t="s">
        <v>607</v>
      </c>
      <c r="K7" s="749" t="s">
        <v>608</v>
      </c>
      <c r="L7" s="752">
        <v>83.956666666666649</v>
      </c>
      <c r="M7" s="752">
        <v>3</v>
      </c>
      <c r="N7" s="753">
        <v>251.86999999999995</v>
      </c>
    </row>
    <row r="8" spans="1:14" ht="14.4" customHeight="1" x14ac:dyDescent="0.3">
      <c r="A8" s="747" t="s">
        <v>577</v>
      </c>
      <c r="B8" s="748" t="s">
        <v>578</v>
      </c>
      <c r="C8" s="749" t="s">
        <v>590</v>
      </c>
      <c r="D8" s="750" t="s">
        <v>591</v>
      </c>
      <c r="E8" s="751">
        <v>50113001</v>
      </c>
      <c r="F8" s="750" t="s">
        <v>601</v>
      </c>
      <c r="G8" s="749" t="s">
        <v>609</v>
      </c>
      <c r="H8" s="749">
        <v>126486</v>
      </c>
      <c r="I8" s="749">
        <v>26486</v>
      </c>
      <c r="J8" s="749" t="s">
        <v>610</v>
      </c>
      <c r="K8" s="749" t="s">
        <v>611</v>
      </c>
      <c r="L8" s="752">
        <v>629.66000000000008</v>
      </c>
      <c r="M8" s="752">
        <v>2</v>
      </c>
      <c r="N8" s="753">
        <v>1259.3200000000002</v>
      </c>
    </row>
    <row r="9" spans="1:14" ht="14.4" customHeight="1" x14ac:dyDescent="0.3">
      <c r="A9" s="747" t="s">
        <v>577</v>
      </c>
      <c r="B9" s="748" t="s">
        <v>578</v>
      </c>
      <c r="C9" s="749" t="s">
        <v>590</v>
      </c>
      <c r="D9" s="750" t="s">
        <v>591</v>
      </c>
      <c r="E9" s="751">
        <v>50113001</v>
      </c>
      <c r="F9" s="750" t="s">
        <v>601</v>
      </c>
      <c r="G9" s="749" t="s">
        <v>602</v>
      </c>
      <c r="H9" s="749">
        <v>100362</v>
      </c>
      <c r="I9" s="749">
        <v>362</v>
      </c>
      <c r="J9" s="749" t="s">
        <v>612</v>
      </c>
      <c r="K9" s="749" t="s">
        <v>613</v>
      </c>
      <c r="L9" s="752">
        <v>86.434000000000012</v>
      </c>
      <c r="M9" s="752">
        <v>25</v>
      </c>
      <c r="N9" s="753">
        <v>2160.8500000000004</v>
      </c>
    </row>
    <row r="10" spans="1:14" ht="14.4" customHeight="1" x14ac:dyDescent="0.3">
      <c r="A10" s="747" t="s">
        <v>577</v>
      </c>
      <c r="B10" s="748" t="s">
        <v>578</v>
      </c>
      <c r="C10" s="749" t="s">
        <v>590</v>
      </c>
      <c r="D10" s="750" t="s">
        <v>591</v>
      </c>
      <c r="E10" s="751">
        <v>50113001</v>
      </c>
      <c r="F10" s="750" t="s">
        <v>601</v>
      </c>
      <c r="G10" s="749" t="s">
        <v>602</v>
      </c>
      <c r="H10" s="749">
        <v>845008</v>
      </c>
      <c r="I10" s="749">
        <v>107806</v>
      </c>
      <c r="J10" s="749" t="s">
        <v>614</v>
      </c>
      <c r="K10" s="749" t="s">
        <v>615</v>
      </c>
      <c r="L10" s="752">
        <v>56.694285714285712</v>
      </c>
      <c r="M10" s="752">
        <v>42</v>
      </c>
      <c r="N10" s="753">
        <v>2381.16</v>
      </c>
    </row>
    <row r="11" spans="1:14" ht="14.4" customHeight="1" x14ac:dyDescent="0.3">
      <c r="A11" s="747" t="s">
        <v>577</v>
      </c>
      <c r="B11" s="748" t="s">
        <v>578</v>
      </c>
      <c r="C11" s="749" t="s">
        <v>590</v>
      </c>
      <c r="D11" s="750" t="s">
        <v>591</v>
      </c>
      <c r="E11" s="751">
        <v>50113001</v>
      </c>
      <c r="F11" s="750" t="s">
        <v>601</v>
      </c>
      <c r="G11" s="749" t="s">
        <v>609</v>
      </c>
      <c r="H11" s="749">
        <v>102945</v>
      </c>
      <c r="I11" s="749">
        <v>2945</v>
      </c>
      <c r="J11" s="749" t="s">
        <v>616</v>
      </c>
      <c r="K11" s="749" t="s">
        <v>617</v>
      </c>
      <c r="L11" s="752">
        <v>8.7000000000000028</v>
      </c>
      <c r="M11" s="752">
        <v>1</v>
      </c>
      <c r="N11" s="753">
        <v>8.7000000000000028</v>
      </c>
    </row>
    <row r="12" spans="1:14" ht="14.4" customHeight="1" x14ac:dyDescent="0.3">
      <c r="A12" s="747" t="s">
        <v>577</v>
      </c>
      <c r="B12" s="748" t="s">
        <v>578</v>
      </c>
      <c r="C12" s="749" t="s">
        <v>590</v>
      </c>
      <c r="D12" s="750" t="s">
        <v>591</v>
      </c>
      <c r="E12" s="751">
        <v>50113001</v>
      </c>
      <c r="F12" s="750" t="s">
        <v>601</v>
      </c>
      <c r="G12" s="749" t="s">
        <v>602</v>
      </c>
      <c r="H12" s="749">
        <v>176954</v>
      </c>
      <c r="I12" s="749">
        <v>176954</v>
      </c>
      <c r="J12" s="749" t="s">
        <v>618</v>
      </c>
      <c r="K12" s="749" t="s">
        <v>619</v>
      </c>
      <c r="L12" s="752">
        <v>94.299999999999983</v>
      </c>
      <c r="M12" s="752">
        <v>2</v>
      </c>
      <c r="N12" s="753">
        <v>188.59999999999997</v>
      </c>
    </row>
    <row r="13" spans="1:14" ht="14.4" customHeight="1" x14ac:dyDescent="0.3">
      <c r="A13" s="747" t="s">
        <v>577</v>
      </c>
      <c r="B13" s="748" t="s">
        <v>578</v>
      </c>
      <c r="C13" s="749" t="s">
        <v>590</v>
      </c>
      <c r="D13" s="750" t="s">
        <v>591</v>
      </c>
      <c r="E13" s="751">
        <v>50113001</v>
      </c>
      <c r="F13" s="750" t="s">
        <v>601</v>
      </c>
      <c r="G13" s="749" t="s">
        <v>602</v>
      </c>
      <c r="H13" s="749">
        <v>167547</v>
      </c>
      <c r="I13" s="749">
        <v>67547</v>
      </c>
      <c r="J13" s="749" t="s">
        <v>620</v>
      </c>
      <c r="K13" s="749" t="s">
        <v>621</v>
      </c>
      <c r="L13" s="752">
        <v>47.12</v>
      </c>
      <c r="M13" s="752">
        <v>24</v>
      </c>
      <c r="N13" s="753">
        <v>1130.8799999999999</v>
      </c>
    </row>
    <row r="14" spans="1:14" ht="14.4" customHeight="1" x14ac:dyDescent="0.3">
      <c r="A14" s="747" t="s">
        <v>577</v>
      </c>
      <c r="B14" s="748" t="s">
        <v>578</v>
      </c>
      <c r="C14" s="749" t="s">
        <v>590</v>
      </c>
      <c r="D14" s="750" t="s">
        <v>591</v>
      </c>
      <c r="E14" s="751">
        <v>50113001</v>
      </c>
      <c r="F14" s="750" t="s">
        <v>601</v>
      </c>
      <c r="G14" s="749" t="s">
        <v>609</v>
      </c>
      <c r="H14" s="749">
        <v>127260</v>
      </c>
      <c r="I14" s="749">
        <v>127260</v>
      </c>
      <c r="J14" s="749" t="s">
        <v>622</v>
      </c>
      <c r="K14" s="749" t="s">
        <v>623</v>
      </c>
      <c r="L14" s="752">
        <v>16.146666666666661</v>
      </c>
      <c r="M14" s="752">
        <v>3</v>
      </c>
      <c r="N14" s="753">
        <v>48.439999999999984</v>
      </c>
    </row>
    <row r="15" spans="1:14" ht="14.4" customHeight="1" x14ac:dyDescent="0.3">
      <c r="A15" s="747" t="s">
        <v>577</v>
      </c>
      <c r="B15" s="748" t="s">
        <v>578</v>
      </c>
      <c r="C15" s="749" t="s">
        <v>590</v>
      </c>
      <c r="D15" s="750" t="s">
        <v>591</v>
      </c>
      <c r="E15" s="751">
        <v>50113001</v>
      </c>
      <c r="F15" s="750" t="s">
        <v>601</v>
      </c>
      <c r="G15" s="749" t="s">
        <v>609</v>
      </c>
      <c r="H15" s="749">
        <v>127263</v>
      </c>
      <c r="I15" s="749">
        <v>127263</v>
      </c>
      <c r="J15" s="749" t="s">
        <v>622</v>
      </c>
      <c r="K15" s="749" t="s">
        <v>624</v>
      </c>
      <c r="L15" s="752">
        <v>54.009999999999984</v>
      </c>
      <c r="M15" s="752">
        <v>1</v>
      </c>
      <c r="N15" s="753">
        <v>54.009999999999984</v>
      </c>
    </row>
    <row r="16" spans="1:14" ht="14.4" customHeight="1" x14ac:dyDescent="0.3">
      <c r="A16" s="747" t="s">
        <v>577</v>
      </c>
      <c r="B16" s="748" t="s">
        <v>578</v>
      </c>
      <c r="C16" s="749" t="s">
        <v>590</v>
      </c>
      <c r="D16" s="750" t="s">
        <v>591</v>
      </c>
      <c r="E16" s="751">
        <v>50113001</v>
      </c>
      <c r="F16" s="750" t="s">
        <v>601</v>
      </c>
      <c r="G16" s="749" t="s">
        <v>602</v>
      </c>
      <c r="H16" s="749">
        <v>194919</v>
      </c>
      <c r="I16" s="749">
        <v>94919</v>
      </c>
      <c r="J16" s="749" t="s">
        <v>625</v>
      </c>
      <c r="K16" s="749" t="s">
        <v>626</v>
      </c>
      <c r="L16" s="752">
        <v>51.520000000000017</v>
      </c>
      <c r="M16" s="752">
        <v>1</v>
      </c>
      <c r="N16" s="753">
        <v>51.520000000000017</v>
      </c>
    </row>
    <row r="17" spans="1:14" ht="14.4" customHeight="1" x14ac:dyDescent="0.3">
      <c r="A17" s="747" t="s">
        <v>577</v>
      </c>
      <c r="B17" s="748" t="s">
        <v>578</v>
      </c>
      <c r="C17" s="749" t="s">
        <v>590</v>
      </c>
      <c r="D17" s="750" t="s">
        <v>591</v>
      </c>
      <c r="E17" s="751">
        <v>50113001</v>
      </c>
      <c r="F17" s="750" t="s">
        <v>601</v>
      </c>
      <c r="G17" s="749" t="s">
        <v>609</v>
      </c>
      <c r="H17" s="749">
        <v>202900</v>
      </c>
      <c r="I17" s="749">
        <v>202900</v>
      </c>
      <c r="J17" s="749" t="s">
        <v>627</v>
      </c>
      <c r="K17" s="749" t="s">
        <v>628</v>
      </c>
      <c r="L17" s="752">
        <v>33.799999999999997</v>
      </c>
      <c r="M17" s="752">
        <v>12</v>
      </c>
      <c r="N17" s="753">
        <v>405.59999999999997</v>
      </c>
    </row>
    <row r="18" spans="1:14" ht="14.4" customHeight="1" x14ac:dyDescent="0.3">
      <c r="A18" s="747" t="s">
        <v>577</v>
      </c>
      <c r="B18" s="748" t="s">
        <v>578</v>
      </c>
      <c r="C18" s="749" t="s">
        <v>590</v>
      </c>
      <c r="D18" s="750" t="s">
        <v>591</v>
      </c>
      <c r="E18" s="751">
        <v>50113001</v>
      </c>
      <c r="F18" s="750" t="s">
        <v>601</v>
      </c>
      <c r="G18" s="749" t="s">
        <v>602</v>
      </c>
      <c r="H18" s="749">
        <v>844960</v>
      </c>
      <c r="I18" s="749">
        <v>125114</v>
      </c>
      <c r="J18" s="749" t="s">
        <v>629</v>
      </c>
      <c r="K18" s="749" t="s">
        <v>630</v>
      </c>
      <c r="L18" s="752">
        <v>57.850000000000016</v>
      </c>
      <c r="M18" s="752">
        <v>1</v>
      </c>
      <c r="N18" s="753">
        <v>57.850000000000016</v>
      </c>
    </row>
    <row r="19" spans="1:14" ht="14.4" customHeight="1" x14ac:dyDescent="0.3">
      <c r="A19" s="747" t="s">
        <v>577</v>
      </c>
      <c r="B19" s="748" t="s">
        <v>578</v>
      </c>
      <c r="C19" s="749" t="s">
        <v>590</v>
      </c>
      <c r="D19" s="750" t="s">
        <v>591</v>
      </c>
      <c r="E19" s="751">
        <v>50113001</v>
      </c>
      <c r="F19" s="750" t="s">
        <v>601</v>
      </c>
      <c r="G19" s="749" t="s">
        <v>602</v>
      </c>
      <c r="H19" s="749">
        <v>847713</v>
      </c>
      <c r="I19" s="749">
        <v>125526</v>
      </c>
      <c r="J19" s="749" t="s">
        <v>631</v>
      </c>
      <c r="K19" s="749" t="s">
        <v>632</v>
      </c>
      <c r="L19" s="752">
        <v>84.289999999999992</v>
      </c>
      <c r="M19" s="752">
        <v>2</v>
      </c>
      <c r="N19" s="753">
        <v>168.57999999999998</v>
      </c>
    </row>
    <row r="20" spans="1:14" ht="14.4" customHeight="1" x14ac:dyDescent="0.3">
      <c r="A20" s="747" t="s">
        <v>577</v>
      </c>
      <c r="B20" s="748" t="s">
        <v>578</v>
      </c>
      <c r="C20" s="749" t="s">
        <v>590</v>
      </c>
      <c r="D20" s="750" t="s">
        <v>591</v>
      </c>
      <c r="E20" s="751">
        <v>50113001</v>
      </c>
      <c r="F20" s="750" t="s">
        <v>601</v>
      </c>
      <c r="G20" s="749" t="s">
        <v>602</v>
      </c>
      <c r="H20" s="749">
        <v>847974</v>
      </c>
      <c r="I20" s="749">
        <v>125525</v>
      </c>
      <c r="J20" s="749" t="s">
        <v>631</v>
      </c>
      <c r="K20" s="749" t="s">
        <v>633</v>
      </c>
      <c r="L20" s="752">
        <v>44.857142857142868</v>
      </c>
      <c r="M20" s="752">
        <v>21</v>
      </c>
      <c r="N20" s="753">
        <v>942.00000000000023</v>
      </c>
    </row>
    <row r="21" spans="1:14" ht="14.4" customHeight="1" x14ac:dyDescent="0.3">
      <c r="A21" s="747" t="s">
        <v>577</v>
      </c>
      <c r="B21" s="748" t="s">
        <v>578</v>
      </c>
      <c r="C21" s="749" t="s">
        <v>590</v>
      </c>
      <c r="D21" s="750" t="s">
        <v>591</v>
      </c>
      <c r="E21" s="751">
        <v>50113001</v>
      </c>
      <c r="F21" s="750" t="s">
        <v>601</v>
      </c>
      <c r="G21" s="749" t="s">
        <v>602</v>
      </c>
      <c r="H21" s="749">
        <v>208456</v>
      </c>
      <c r="I21" s="749">
        <v>208456</v>
      </c>
      <c r="J21" s="749" t="s">
        <v>634</v>
      </c>
      <c r="K21" s="749" t="s">
        <v>635</v>
      </c>
      <c r="L21" s="752">
        <v>738.54</v>
      </c>
      <c r="M21" s="752">
        <v>0.15</v>
      </c>
      <c r="N21" s="753">
        <v>110.78099999999999</v>
      </c>
    </row>
    <row r="22" spans="1:14" ht="14.4" customHeight="1" x14ac:dyDescent="0.3">
      <c r="A22" s="747" t="s">
        <v>577</v>
      </c>
      <c r="B22" s="748" t="s">
        <v>578</v>
      </c>
      <c r="C22" s="749" t="s">
        <v>590</v>
      </c>
      <c r="D22" s="750" t="s">
        <v>591</v>
      </c>
      <c r="E22" s="751">
        <v>50113001</v>
      </c>
      <c r="F22" s="750" t="s">
        <v>601</v>
      </c>
      <c r="G22" s="749" t="s">
        <v>602</v>
      </c>
      <c r="H22" s="749">
        <v>196303</v>
      </c>
      <c r="I22" s="749">
        <v>96303</v>
      </c>
      <c r="J22" s="749" t="s">
        <v>636</v>
      </c>
      <c r="K22" s="749" t="s">
        <v>637</v>
      </c>
      <c r="L22" s="752">
        <v>40.95000000000001</v>
      </c>
      <c r="M22" s="752">
        <v>1</v>
      </c>
      <c r="N22" s="753">
        <v>40.95000000000001</v>
      </c>
    </row>
    <row r="23" spans="1:14" ht="14.4" customHeight="1" x14ac:dyDescent="0.3">
      <c r="A23" s="747" t="s">
        <v>577</v>
      </c>
      <c r="B23" s="748" t="s">
        <v>578</v>
      </c>
      <c r="C23" s="749" t="s">
        <v>590</v>
      </c>
      <c r="D23" s="750" t="s">
        <v>591</v>
      </c>
      <c r="E23" s="751">
        <v>50113001</v>
      </c>
      <c r="F23" s="750" t="s">
        <v>601</v>
      </c>
      <c r="G23" s="749" t="s">
        <v>602</v>
      </c>
      <c r="H23" s="749">
        <v>112895</v>
      </c>
      <c r="I23" s="749">
        <v>12895</v>
      </c>
      <c r="J23" s="749" t="s">
        <v>638</v>
      </c>
      <c r="K23" s="749" t="s">
        <v>639</v>
      </c>
      <c r="L23" s="752">
        <v>106.57999999999994</v>
      </c>
      <c r="M23" s="752">
        <v>2</v>
      </c>
      <c r="N23" s="753">
        <v>213.15999999999988</v>
      </c>
    </row>
    <row r="24" spans="1:14" ht="14.4" customHeight="1" x14ac:dyDescent="0.3">
      <c r="A24" s="747" t="s">
        <v>577</v>
      </c>
      <c r="B24" s="748" t="s">
        <v>578</v>
      </c>
      <c r="C24" s="749" t="s">
        <v>590</v>
      </c>
      <c r="D24" s="750" t="s">
        <v>591</v>
      </c>
      <c r="E24" s="751">
        <v>50113001</v>
      </c>
      <c r="F24" s="750" t="s">
        <v>601</v>
      </c>
      <c r="G24" s="749" t="s">
        <v>609</v>
      </c>
      <c r="H24" s="749">
        <v>112891</v>
      </c>
      <c r="I24" s="749">
        <v>12891</v>
      </c>
      <c r="J24" s="749" t="s">
        <v>638</v>
      </c>
      <c r="K24" s="749" t="s">
        <v>640</v>
      </c>
      <c r="L24" s="752">
        <v>58.331875000000032</v>
      </c>
      <c r="M24" s="752">
        <v>16</v>
      </c>
      <c r="N24" s="753">
        <v>933.31000000000051</v>
      </c>
    </row>
    <row r="25" spans="1:14" ht="14.4" customHeight="1" x14ac:dyDescent="0.3">
      <c r="A25" s="747" t="s">
        <v>577</v>
      </c>
      <c r="B25" s="748" t="s">
        <v>578</v>
      </c>
      <c r="C25" s="749" t="s">
        <v>590</v>
      </c>
      <c r="D25" s="750" t="s">
        <v>591</v>
      </c>
      <c r="E25" s="751">
        <v>50113001</v>
      </c>
      <c r="F25" s="750" t="s">
        <v>601</v>
      </c>
      <c r="G25" s="749" t="s">
        <v>609</v>
      </c>
      <c r="H25" s="749">
        <v>112892</v>
      </c>
      <c r="I25" s="749">
        <v>12892</v>
      </c>
      <c r="J25" s="749" t="s">
        <v>638</v>
      </c>
      <c r="K25" s="749" t="s">
        <v>641</v>
      </c>
      <c r="L25" s="752">
        <v>103.99034482758621</v>
      </c>
      <c r="M25" s="752">
        <v>58</v>
      </c>
      <c r="N25" s="753">
        <v>6031.4400000000005</v>
      </c>
    </row>
    <row r="26" spans="1:14" ht="14.4" customHeight="1" x14ac:dyDescent="0.3">
      <c r="A26" s="747" t="s">
        <v>577</v>
      </c>
      <c r="B26" s="748" t="s">
        <v>578</v>
      </c>
      <c r="C26" s="749" t="s">
        <v>590</v>
      </c>
      <c r="D26" s="750" t="s">
        <v>591</v>
      </c>
      <c r="E26" s="751">
        <v>50113001</v>
      </c>
      <c r="F26" s="750" t="s">
        <v>601</v>
      </c>
      <c r="G26" s="749" t="s">
        <v>602</v>
      </c>
      <c r="H26" s="749">
        <v>119759</v>
      </c>
      <c r="I26" s="749">
        <v>19759</v>
      </c>
      <c r="J26" s="749" t="s">
        <v>642</v>
      </c>
      <c r="K26" s="749" t="s">
        <v>643</v>
      </c>
      <c r="L26" s="752">
        <v>71.81</v>
      </c>
      <c r="M26" s="752">
        <v>1</v>
      </c>
      <c r="N26" s="753">
        <v>71.81</v>
      </c>
    </row>
    <row r="27" spans="1:14" ht="14.4" customHeight="1" x14ac:dyDescent="0.3">
      <c r="A27" s="747" t="s">
        <v>577</v>
      </c>
      <c r="B27" s="748" t="s">
        <v>578</v>
      </c>
      <c r="C27" s="749" t="s">
        <v>590</v>
      </c>
      <c r="D27" s="750" t="s">
        <v>591</v>
      </c>
      <c r="E27" s="751">
        <v>50113001</v>
      </c>
      <c r="F27" s="750" t="s">
        <v>601</v>
      </c>
      <c r="G27" s="749" t="s">
        <v>602</v>
      </c>
      <c r="H27" s="749">
        <v>117166</v>
      </c>
      <c r="I27" s="749">
        <v>17166</v>
      </c>
      <c r="J27" s="749" t="s">
        <v>644</v>
      </c>
      <c r="K27" s="749" t="s">
        <v>645</v>
      </c>
      <c r="L27" s="752">
        <v>81.039999999999992</v>
      </c>
      <c r="M27" s="752">
        <v>2</v>
      </c>
      <c r="N27" s="753">
        <v>162.07999999999998</v>
      </c>
    </row>
    <row r="28" spans="1:14" ht="14.4" customHeight="1" x14ac:dyDescent="0.3">
      <c r="A28" s="747" t="s">
        <v>577</v>
      </c>
      <c r="B28" s="748" t="s">
        <v>578</v>
      </c>
      <c r="C28" s="749" t="s">
        <v>590</v>
      </c>
      <c r="D28" s="750" t="s">
        <v>591</v>
      </c>
      <c r="E28" s="751">
        <v>50113001</v>
      </c>
      <c r="F28" s="750" t="s">
        <v>601</v>
      </c>
      <c r="G28" s="749" t="s">
        <v>609</v>
      </c>
      <c r="H28" s="749">
        <v>49941</v>
      </c>
      <c r="I28" s="749">
        <v>49941</v>
      </c>
      <c r="J28" s="749" t="s">
        <v>646</v>
      </c>
      <c r="K28" s="749" t="s">
        <v>647</v>
      </c>
      <c r="L28" s="752">
        <v>291.64999999999986</v>
      </c>
      <c r="M28" s="752">
        <v>1</v>
      </c>
      <c r="N28" s="753">
        <v>291.64999999999986</v>
      </c>
    </row>
    <row r="29" spans="1:14" ht="14.4" customHeight="1" x14ac:dyDescent="0.3">
      <c r="A29" s="747" t="s">
        <v>577</v>
      </c>
      <c r="B29" s="748" t="s">
        <v>578</v>
      </c>
      <c r="C29" s="749" t="s">
        <v>590</v>
      </c>
      <c r="D29" s="750" t="s">
        <v>591</v>
      </c>
      <c r="E29" s="751">
        <v>50113001</v>
      </c>
      <c r="F29" s="750" t="s">
        <v>601</v>
      </c>
      <c r="G29" s="749" t="s">
        <v>602</v>
      </c>
      <c r="H29" s="749">
        <v>845329</v>
      </c>
      <c r="I29" s="749">
        <v>0</v>
      </c>
      <c r="J29" s="749" t="s">
        <v>648</v>
      </c>
      <c r="K29" s="749" t="s">
        <v>579</v>
      </c>
      <c r="L29" s="752">
        <v>178.41</v>
      </c>
      <c r="M29" s="752">
        <v>5</v>
      </c>
      <c r="N29" s="753">
        <v>892.05</v>
      </c>
    </row>
    <row r="30" spans="1:14" ht="14.4" customHeight="1" x14ac:dyDescent="0.3">
      <c r="A30" s="747" t="s">
        <v>577</v>
      </c>
      <c r="B30" s="748" t="s">
        <v>578</v>
      </c>
      <c r="C30" s="749" t="s">
        <v>590</v>
      </c>
      <c r="D30" s="750" t="s">
        <v>591</v>
      </c>
      <c r="E30" s="751">
        <v>50113001</v>
      </c>
      <c r="F30" s="750" t="s">
        <v>601</v>
      </c>
      <c r="G30" s="749" t="s">
        <v>609</v>
      </c>
      <c r="H30" s="749">
        <v>158692</v>
      </c>
      <c r="I30" s="749">
        <v>158692</v>
      </c>
      <c r="J30" s="749" t="s">
        <v>649</v>
      </c>
      <c r="K30" s="749" t="s">
        <v>650</v>
      </c>
      <c r="L30" s="752">
        <v>25.880000000000003</v>
      </c>
      <c r="M30" s="752">
        <v>1</v>
      </c>
      <c r="N30" s="753">
        <v>25.880000000000003</v>
      </c>
    </row>
    <row r="31" spans="1:14" ht="14.4" customHeight="1" x14ac:dyDescent="0.3">
      <c r="A31" s="747" t="s">
        <v>577</v>
      </c>
      <c r="B31" s="748" t="s">
        <v>578</v>
      </c>
      <c r="C31" s="749" t="s">
        <v>590</v>
      </c>
      <c r="D31" s="750" t="s">
        <v>591</v>
      </c>
      <c r="E31" s="751">
        <v>50113001</v>
      </c>
      <c r="F31" s="750" t="s">
        <v>601</v>
      </c>
      <c r="G31" s="749" t="s">
        <v>301</v>
      </c>
      <c r="H31" s="749">
        <v>199671</v>
      </c>
      <c r="I31" s="749">
        <v>199671</v>
      </c>
      <c r="J31" s="749" t="s">
        <v>651</v>
      </c>
      <c r="K31" s="749" t="s">
        <v>652</v>
      </c>
      <c r="L31" s="752">
        <v>35.399999999999991</v>
      </c>
      <c r="M31" s="752">
        <v>1</v>
      </c>
      <c r="N31" s="753">
        <v>35.399999999999991</v>
      </c>
    </row>
    <row r="32" spans="1:14" ht="14.4" customHeight="1" x14ac:dyDescent="0.3">
      <c r="A32" s="747" t="s">
        <v>577</v>
      </c>
      <c r="B32" s="748" t="s">
        <v>578</v>
      </c>
      <c r="C32" s="749" t="s">
        <v>590</v>
      </c>
      <c r="D32" s="750" t="s">
        <v>591</v>
      </c>
      <c r="E32" s="751">
        <v>50113001</v>
      </c>
      <c r="F32" s="750" t="s">
        <v>601</v>
      </c>
      <c r="G32" s="749" t="s">
        <v>602</v>
      </c>
      <c r="H32" s="749">
        <v>394130</v>
      </c>
      <c r="I32" s="749">
        <v>0</v>
      </c>
      <c r="J32" s="749" t="s">
        <v>653</v>
      </c>
      <c r="K32" s="749" t="s">
        <v>579</v>
      </c>
      <c r="L32" s="752">
        <v>30.458571428571428</v>
      </c>
      <c r="M32" s="752">
        <v>7</v>
      </c>
      <c r="N32" s="753">
        <v>213.21</v>
      </c>
    </row>
    <row r="33" spans="1:14" ht="14.4" customHeight="1" x14ac:dyDescent="0.3">
      <c r="A33" s="747" t="s">
        <v>577</v>
      </c>
      <c r="B33" s="748" t="s">
        <v>578</v>
      </c>
      <c r="C33" s="749" t="s">
        <v>590</v>
      </c>
      <c r="D33" s="750" t="s">
        <v>591</v>
      </c>
      <c r="E33" s="751">
        <v>50113001</v>
      </c>
      <c r="F33" s="750" t="s">
        <v>601</v>
      </c>
      <c r="G33" s="749" t="s">
        <v>602</v>
      </c>
      <c r="H33" s="749">
        <v>100407</v>
      </c>
      <c r="I33" s="749">
        <v>407</v>
      </c>
      <c r="J33" s="749" t="s">
        <v>654</v>
      </c>
      <c r="K33" s="749" t="s">
        <v>655</v>
      </c>
      <c r="L33" s="752">
        <v>186.66000000000003</v>
      </c>
      <c r="M33" s="752">
        <v>1</v>
      </c>
      <c r="N33" s="753">
        <v>186.66000000000003</v>
      </c>
    </row>
    <row r="34" spans="1:14" ht="14.4" customHeight="1" x14ac:dyDescent="0.3">
      <c r="A34" s="747" t="s">
        <v>577</v>
      </c>
      <c r="B34" s="748" t="s">
        <v>578</v>
      </c>
      <c r="C34" s="749" t="s">
        <v>590</v>
      </c>
      <c r="D34" s="750" t="s">
        <v>591</v>
      </c>
      <c r="E34" s="751">
        <v>50113001</v>
      </c>
      <c r="F34" s="750" t="s">
        <v>601</v>
      </c>
      <c r="G34" s="749" t="s">
        <v>602</v>
      </c>
      <c r="H34" s="749">
        <v>176188</v>
      </c>
      <c r="I34" s="749">
        <v>76188</v>
      </c>
      <c r="J34" s="749" t="s">
        <v>656</v>
      </c>
      <c r="K34" s="749" t="s">
        <v>657</v>
      </c>
      <c r="L34" s="752">
        <v>37.198181818181808</v>
      </c>
      <c r="M34" s="752">
        <v>11</v>
      </c>
      <c r="N34" s="753">
        <v>409.17999999999989</v>
      </c>
    </row>
    <row r="35" spans="1:14" ht="14.4" customHeight="1" x14ac:dyDescent="0.3">
      <c r="A35" s="747" t="s">
        <v>577</v>
      </c>
      <c r="B35" s="748" t="s">
        <v>578</v>
      </c>
      <c r="C35" s="749" t="s">
        <v>590</v>
      </c>
      <c r="D35" s="750" t="s">
        <v>591</v>
      </c>
      <c r="E35" s="751">
        <v>50113001</v>
      </c>
      <c r="F35" s="750" t="s">
        <v>601</v>
      </c>
      <c r="G35" s="749" t="s">
        <v>602</v>
      </c>
      <c r="H35" s="749">
        <v>178277</v>
      </c>
      <c r="I35" s="749">
        <v>78277</v>
      </c>
      <c r="J35" s="749" t="s">
        <v>656</v>
      </c>
      <c r="K35" s="749" t="s">
        <v>658</v>
      </c>
      <c r="L35" s="752">
        <v>37.173333333333332</v>
      </c>
      <c r="M35" s="752">
        <v>9</v>
      </c>
      <c r="N35" s="753">
        <v>334.56</v>
      </c>
    </row>
    <row r="36" spans="1:14" ht="14.4" customHeight="1" x14ac:dyDescent="0.3">
      <c r="A36" s="747" t="s">
        <v>577</v>
      </c>
      <c r="B36" s="748" t="s">
        <v>578</v>
      </c>
      <c r="C36" s="749" t="s">
        <v>590</v>
      </c>
      <c r="D36" s="750" t="s">
        <v>591</v>
      </c>
      <c r="E36" s="751">
        <v>50113001</v>
      </c>
      <c r="F36" s="750" t="s">
        <v>601</v>
      </c>
      <c r="G36" s="749" t="s">
        <v>609</v>
      </c>
      <c r="H36" s="749">
        <v>846446</v>
      </c>
      <c r="I36" s="749">
        <v>124343</v>
      </c>
      <c r="J36" s="749" t="s">
        <v>659</v>
      </c>
      <c r="K36" s="749" t="s">
        <v>650</v>
      </c>
      <c r="L36" s="752">
        <v>43.759999999999991</v>
      </c>
      <c r="M36" s="752">
        <v>1</v>
      </c>
      <c r="N36" s="753">
        <v>43.759999999999991</v>
      </c>
    </row>
    <row r="37" spans="1:14" ht="14.4" customHeight="1" x14ac:dyDescent="0.3">
      <c r="A37" s="747" t="s">
        <v>577</v>
      </c>
      <c r="B37" s="748" t="s">
        <v>578</v>
      </c>
      <c r="C37" s="749" t="s">
        <v>590</v>
      </c>
      <c r="D37" s="750" t="s">
        <v>591</v>
      </c>
      <c r="E37" s="751">
        <v>50113001</v>
      </c>
      <c r="F37" s="750" t="s">
        <v>601</v>
      </c>
      <c r="G37" s="749" t="s">
        <v>609</v>
      </c>
      <c r="H37" s="749">
        <v>117431</v>
      </c>
      <c r="I37" s="749">
        <v>17431</v>
      </c>
      <c r="J37" s="749" t="s">
        <v>660</v>
      </c>
      <c r="K37" s="749" t="s">
        <v>615</v>
      </c>
      <c r="L37" s="752">
        <v>27.100000000000005</v>
      </c>
      <c r="M37" s="752">
        <v>3</v>
      </c>
      <c r="N37" s="753">
        <v>81.300000000000011</v>
      </c>
    </row>
    <row r="38" spans="1:14" ht="14.4" customHeight="1" x14ac:dyDescent="0.3">
      <c r="A38" s="747" t="s">
        <v>577</v>
      </c>
      <c r="B38" s="748" t="s">
        <v>578</v>
      </c>
      <c r="C38" s="749" t="s">
        <v>590</v>
      </c>
      <c r="D38" s="750" t="s">
        <v>591</v>
      </c>
      <c r="E38" s="751">
        <v>50113001</v>
      </c>
      <c r="F38" s="750" t="s">
        <v>601</v>
      </c>
      <c r="G38" s="749" t="s">
        <v>602</v>
      </c>
      <c r="H38" s="749">
        <v>156993</v>
      </c>
      <c r="I38" s="749">
        <v>56993</v>
      </c>
      <c r="J38" s="749" t="s">
        <v>661</v>
      </c>
      <c r="K38" s="749" t="s">
        <v>662</v>
      </c>
      <c r="L38" s="752">
        <v>73.150000000000006</v>
      </c>
      <c r="M38" s="752">
        <v>10</v>
      </c>
      <c r="N38" s="753">
        <v>731.5</v>
      </c>
    </row>
    <row r="39" spans="1:14" ht="14.4" customHeight="1" x14ac:dyDescent="0.3">
      <c r="A39" s="747" t="s">
        <v>577</v>
      </c>
      <c r="B39" s="748" t="s">
        <v>578</v>
      </c>
      <c r="C39" s="749" t="s">
        <v>590</v>
      </c>
      <c r="D39" s="750" t="s">
        <v>591</v>
      </c>
      <c r="E39" s="751">
        <v>50113001</v>
      </c>
      <c r="F39" s="750" t="s">
        <v>601</v>
      </c>
      <c r="G39" s="749" t="s">
        <v>609</v>
      </c>
      <c r="H39" s="749">
        <v>214427</v>
      </c>
      <c r="I39" s="749">
        <v>214427</v>
      </c>
      <c r="J39" s="749" t="s">
        <v>663</v>
      </c>
      <c r="K39" s="749" t="s">
        <v>664</v>
      </c>
      <c r="L39" s="752">
        <v>16.586153846153852</v>
      </c>
      <c r="M39" s="752">
        <v>13</v>
      </c>
      <c r="N39" s="753">
        <v>215.62000000000006</v>
      </c>
    </row>
    <row r="40" spans="1:14" ht="14.4" customHeight="1" x14ac:dyDescent="0.3">
      <c r="A40" s="747" t="s">
        <v>577</v>
      </c>
      <c r="B40" s="748" t="s">
        <v>578</v>
      </c>
      <c r="C40" s="749" t="s">
        <v>590</v>
      </c>
      <c r="D40" s="750" t="s">
        <v>591</v>
      </c>
      <c r="E40" s="751">
        <v>50113001</v>
      </c>
      <c r="F40" s="750" t="s">
        <v>601</v>
      </c>
      <c r="G40" s="749" t="s">
        <v>602</v>
      </c>
      <c r="H40" s="749">
        <v>216471</v>
      </c>
      <c r="I40" s="749">
        <v>216471</v>
      </c>
      <c r="J40" s="749" t="s">
        <v>665</v>
      </c>
      <c r="K40" s="749" t="s">
        <v>666</v>
      </c>
      <c r="L40" s="752">
        <v>123.40999999999991</v>
      </c>
      <c r="M40" s="752">
        <v>2</v>
      </c>
      <c r="N40" s="753">
        <v>246.81999999999982</v>
      </c>
    </row>
    <row r="41" spans="1:14" ht="14.4" customHeight="1" x14ac:dyDescent="0.3">
      <c r="A41" s="747" t="s">
        <v>577</v>
      </c>
      <c r="B41" s="748" t="s">
        <v>578</v>
      </c>
      <c r="C41" s="749" t="s">
        <v>590</v>
      </c>
      <c r="D41" s="750" t="s">
        <v>591</v>
      </c>
      <c r="E41" s="751">
        <v>50113001</v>
      </c>
      <c r="F41" s="750" t="s">
        <v>601</v>
      </c>
      <c r="G41" s="749" t="s">
        <v>609</v>
      </c>
      <c r="H41" s="749">
        <v>168838</v>
      </c>
      <c r="I41" s="749">
        <v>168838</v>
      </c>
      <c r="J41" s="749" t="s">
        <v>667</v>
      </c>
      <c r="K41" s="749" t="s">
        <v>668</v>
      </c>
      <c r="L41" s="752">
        <v>132.18</v>
      </c>
      <c r="M41" s="752">
        <v>1</v>
      </c>
      <c r="N41" s="753">
        <v>132.18</v>
      </c>
    </row>
    <row r="42" spans="1:14" ht="14.4" customHeight="1" x14ac:dyDescent="0.3">
      <c r="A42" s="747" t="s">
        <v>577</v>
      </c>
      <c r="B42" s="748" t="s">
        <v>578</v>
      </c>
      <c r="C42" s="749" t="s">
        <v>590</v>
      </c>
      <c r="D42" s="750" t="s">
        <v>591</v>
      </c>
      <c r="E42" s="751">
        <v>50113001</v>
      </c>
      <c r="F42" s="750" t="s">
        <v>601</v>
      </c>
      <c r="G42" s="749" t="s">
        <v>602</v>
      </c>
      <c r="H42" s="749">
        <v>114075</v>
      </c>
      <c r="I42" s="749">
        <v>14075</v>
      </c>
      <c r="J42" s="749" t="s">
        <v>669</v>
      </c>
      <c r="K42" s="749" t="s">
        <v>670</v>
      </c>
      <c r="L42" s="752">
        <v>294.9500000000001</v>
      </c>
      <c r="M42" s="752">
        <v>1</v>
      </c>
      <c r="N42" s="753">
        <v>294.9500000000001</v>
      </c>
    </row>
    <row r="43" spans="1:14" ht="14.4" customHeight="1" x14ac:dyDescent="0.3">
      <c r="A43" s="747" t="s">
        <v>577</v>
      </c>
      <c r="B43" s="748" t="s">
        <v>578</v>
      </c>
      <c r="C43" s="749" t="s">
        <v>590</v>
      </c>
      <c r="D43" s="750" t="s">
        <v>591</v>
      </c>
      <c r="E43" s="751">
        <v>50113001</v>
      </c>
      <c r="F43" s="750" t="s">
        <v>601</v>
      </c>
      <c r="G43" s="749" t="s">
        <v>602</v>
      </c>
      <c r="H43" s="749">
        <v>102478</v>
      </c>
      <c r="I43" s="749">
        <v>2478</v>
      </c>
      <c r="J43" s="749" t="s">
        <v>671</v>
      </c>
      <c r="K43" s="749" t="s">
        <v>672</v>
      </c>
      <c r="L43" s="752">
        <v>77.079999999999984</v>
      </c>
      <c r="M43" s="752">
        <v>4</v>
      </c>
      <c r="N43" s="753">
        <v>308.31999999999994</v>
      </c>
    </row>
    <row r="44" spans="1:14" ht="14.4" customHeight="1" x14ac:dyDescent="0.3">
      <c r="A44" s="747" t="s">
        <v>577</v>
      </c>
      <c r="B44" s="748" t="s">
        <v>578</v>
      </c>
      <c r="C44" s="749" t="s">
        <v>590</v>
      </c>
      <c r="D44" s="750" t="s">
        <v>591</v>
      </c>
      <c r="E44" s="751">
        <v>50113001</v>
      </c>
      <c r="F44" s="750" t="s">
        <v>601</v>
      </c>
      <c r="G44" s="749" t="s">
        <v>602</v>
      </c>
      <c r="H44" s="749">
        <v>208695</v>
      </c>
      <c r="I44" s="749">
        <v>208695</v>
      </c>
      <c r="J44" s="749" t="s">
        <v>671</v>
      </c>
      <c r="K44" s="749" t="s">
        <v>672</v>
      </c>
      <c r="L44" s="752">
        <v>77.760000000000019</v>
      </c>
      <c r="M44" s="752">
        <v>54</v>
      </c>
      <c r="N44" s="753">
        <v>4199.0400000000009</v>
      </c>
    </row>
    <row r="45" spans="1:14" ht="14.4" customHeight="1" x14ac:dyDescent="0.3">
      <c r="A45" s="747" t="s">
        <v>577</v>
      </c>
      <c r="B45" s="748" t="s">
        <v>578</v>
      </c>
      <c r="C45" s="749" t="s">
        <v>590</v>
      </c>
      <c r="D45" s="750" t="s">
        <v>591</v>
      </c>
      <c r="E45" s="751">
        <v>50113001</v>
      </c>
      <c r="F45" s="750" t="s">
        <v>601</v>
      </c>
      <c r="G45" s="749" t="s">
        <v>602</v>
      </c>
      <c r="H45" s="749">
        <v>846346</v>
      </c>
      <c r="I45" s="749">
        <v>119672</v>
      </c>
      <c r="J45" s="749" t="s">
        <v>673</v>
      </c>
      <c r="K45" s="749" t="s">
        <v>674</v>
      </c>
      <c r="L45" s="752">
        <v>115.55999999999999</v>
      </c>
      <c r="M45" s="752">
        <v>3</v>
      </c>
      <c r="N45" s="753">
        <v>346.67999999999995</v>
      </c>
    </row>
    <row r="46" spans="1:14" ht="14.4" customHeight="1" x14ac:dyDescent="0.3">
      <c r="A46" s="747" t="s">
        <v>577</v>
      </c>
      <c r="B46" s="748" t="s">
        <v>578</v>
      </c>
      <c r="C46" s="749" t="s">
        <v>590</v>
      </c>
      <c r="D46" s="750" t="s">
        <v>591</v>
      </c>
      <c r="E46" s="751">
        <v>50113001</v>
      </c>
      <c r="F46" s="750" t="s">
        <v>601</v>
      </c>
      <c r="G46" s="749" t="s">
        <v>602</v>
      </c>
      <c r="H46" s="749">
        <v>108499</v>
      </c>
      <c r="I46" s="749">
        <v>8499</v>
      </c>
      <c r="J46" s="749" t="s">
        <v>675</v>
      </c>
      <c r="K46" s="749" t="s">
        <v>676</v>
      </c>
      <c r="L46" s="752">
        <v>111.52</v>
      </c>
      <c r="M46" s="752">
        <v>28</v>
      </c>
      <c r="N46" s="753">
        <v>3122.56</v>
      </c>
    </row>
    <row r="47" spans="1:14" ht="14.4" customHeight="1" x14ac:dyDescent="0.3">
      <c r="A47" s="747" t="s">
        <v>577</v>
      </c>
      <c r="B47" s="748" t="s">
        <v>578</v>
      </c>
      <c r="C47" s="749" t="s">
        <v>590</v>
      </c>
      <c r="D47" s="750" t="s">
        <v>591</v>
      </c>
      <c r="E47" s="751">
        <v>50113001</v>
      </c>
      <c r="F47" s="750" t="s">
        <v>601</v>
      </c>
      <c r="G47" s="749" t="s">
        <v>602</v>
      </c>
      <c r="H47" s="749">
        <v>848143</v>
      </c>
      <c r="I47" s="749">
        <v>115688</v>
      </c>
      <c r="J47" s="749" t="s">
        <v>677</v>
      </c>
      <c r="K47" s="749" t="s">
        <v>678</v>
      </c>
      <c r="L47" s="752">
        <v>89.76</v>
      </c>
      <c r="M47" s="752">
        <v>1</v>
      </c>
      <c r="N47" s="753">
        <v>89.76</v>
      </c>
    </row>
    <row r="48" spans="1:14" ht="14.4" customHeight="1" x14ac:dyDescent="0.3">
      <c r="A48" s="747" t="s">
        <v>577</v>
      </c>
      <c r="B48" s="748" t="s">
        <v>578</v>
      </c>
      <c r="C48" s="749" t="s">
        <v>590</v>
      </c>
      <c r="D48" s="750" t="s">
        <v>591</v>
      </c>
      <c r="E48" s="751">
        <v>50113001</v>
      </c>
      <c r="F48" s="750" t="s">
        <v>601</v>
      </c>
      <c r="G48" s="749" t="s">
        <v>602</v>
      </c>
      <c r="H48" s="749">
        <v>102479</v>
      </c>
      <c r="I48" s="749">
        <v>2479</v>
      </c>
      <c r="J48" s="749" t="s">
        <v>679</v>
      </c>
      <c r="K48" s="749" t="s">
        <v>680</v>
      </c>
      <c r="L48" s="752">
        <v>65.576250000000016</v>
      </c>
      <c r="M48" s="752">
        <v>8</v>
      </c>
      <c r="N48" s="753">
        <v>524.61000000000013</v>
      </c>
    </row>
    <row r="49" spans="1:14" ht="14.4" customHeight="1" x14ac:dyDescent="0.3">
      <c r="A49" s="747" t="s">
        <v>577</v>
      </c>
      <c r="B49" s="748" t="s">
        <v>578</v>
      </c>
      <c r="C49" s="749" t="s">
        <v>590</v>
      </c>
      <c r="D49" s="750" t="s">
        <v>591</v>
      </c>
      <c r="E49" s="751">
        <v>50113001</v>
      </c>
      <c r="F49" s="750" t="s">
        <v>601</v>
      </c>
      <c r="G49" s="749" t="s">
        <v>602</v>
      </c>
      <c r="H49" s="749">
        <v>157542</v>
      </c>
      <c r="I49" s="749">
        <v>57542</v>
      </c>
      <c r="J49" s="749" t="s">
        <v>681</v>
      </c>
      <c r="K49" s="749" t="s">
        <v>682</v>
      </c>
      <c r="L49" s="752">
        <v>68.423333333333346</v>
      </c>
      <c r="M49" s="752">
        <v>3</v>
      </c>
      <c r="N49" s="753">
        <v>205.27000000000004</v>
      </c>
    </row>
    <row r="50" spans="1:14" ht="14.4" customHeight="1" x14ac:dyDescent="0.3">
      <c r="A50" s="747" t="s">
        <v>577</v>
      </c>
      <c r="B50" s="748" t="s">
        <v>578</v>
      </c>
      <c r="C50" s="749" t="s">
        <v>590</v>
      </c>
      <c r="D50" s="750" t="s">
        <v>591</v>
      </c>
      <c r="E50" s="751">
        <v>50113001</v>
      </c>
      <c r="F50" s="750" t="s">
        <v>601</v>
      </c>
      <c r="G50" s="749" t="s">
        <v>602</v>
      </c>
      <c r="H50" s="749">
        <v>179327</v>
      </c>
      <c r="I50" s="749">
        <v>179327</v>
      </c>
      <c r="J50" s="749" t="s">
        <v>683</v>
      </c>
      <c r="K50" s="749" t="s">
        <v>684</v>
      </c>
      <c r="L50" s="752">
        <v>73.679999999999993</v>
      </c>
      <c r="M50" s="752">
        <v>1</v>
      </c>
      <c r="N50" s="753">
        <v>73.679999999999993</v>
      </c>
    </row>
    <row r="51" spans="1:14" ht="14.4" customHeight="1" x14ac:dyDescent="0.3">
      <c r="A51" s="747" t="s">
        <v>577</v>
      </c>
      <c r="B51" s="748" t="s">
        <v>578</v>
      </c>
      <c r="C51" s="749" t="s">
        <v>590</v>
      </c>
      <c r="D51" s="750" t="s">
        <v>591</v>
      </c>
      <c r="E51" s="751">
        <v>50113001</v>
      </c>
      <c r="F51" s="750" t="s">
        <v>601</v>
      </c>
      <c r="G51" s="749" t="s">
        <v>602</v>
      </c>
      <c r="H51" s="749">
        <v>179333</v>
      </c>
      <c r="I51" s="749">
        <v>179333</v>
      </c>
      <c r="J51" s="749" t="s">
        <v>683</v>
      </c>
      <c r="K51" s="749" t="s">
        <v>685</v>
      </c>
      <c r="L51" s="752">
        <v>225.39333333333335</v>
      </c>
      <c r="M51" s="752">
        <v>3</v>
      </c>
      <c r="N51" s="753">
        <v>676.18000000000006</v>
      </c>
    </row>
    <row r="52" spans="1:14" ht="14.4" customHeight="1" x14ac:dyDescent="0.3">
      <c r="A52" s="747" t="s">
        <v>577</v>
      </c>
      <c r="B52" s="748" t="s">
        <v>578</v>
      </c>
      <c r="C52" s="749" t="s">
        <v>590</v>
      </c>
      <c r="D52" s="750" t="s">
        <v>591</v>
      </c>
      <c r="E52" s="751">
        <v>50113001</v>
      </c>
      <c r="F52" s="750" t="s">
        <v>601</v>
      </c>
      <c r="G52" s="749" t="s">
        <v>609</v>
      </c>
      <c r="H52" s="749">
        <v>215715</v>
      </c>
      <c r="I52" s="749">
        <v>215715</v>
      </c>
      <c r="J52" s="749" t="s">
        <v>686</v>
      </c>
      <c r="K52" s="749" t="s">
        <v>687</v>
      </c>
      <c r="L52" s="752">
        <v>66.340000000000018</v>
      </c>
      <c r="M52" s="752">
        <v>2</v>
      </c>
      <c r="N52" s="753">
        <v>132.68000000000004</v>
      </c>
    </row>
    <row r="53" spans="1:14" ht="14.4" customHeight="1" x14ac:dyDescent="0.3">
      <c r="A53" s="747" t="s">
        <v>577</v>
      </c>
      <c r="B53" s="748" t="s">
        <v>578</v>
      </c>
      <c r="C53" s="749" t="s">
        <v>590</v>
      </c>
      <c r="D53" s="750" t="s">
        <v>591</v>
      </c>
      <c r="E53" s="751">
        <v>50113001</v>
      </c>
      <c r="F53" s="750" t="s">
        <v>601</v>
      </c>
      <c r="G53" s="749" t="s">
        <v>602</v>
      </c>
      <c r="H53" s="749">
        <v>215568</v>
      </c>
      <c r="I53" s="749">
        <v>215568</v>
      </c>
      <c r="J53" s="749" t="s">
        <v>688</v>
      </c>
      <c r="K53" s="749" t="s">
        <v>689</v>
      </c>
      <c r="L53" s="752">
        <v>104.04</v>
      </c>
      <c r="M53" s="752">
        <v>4</v>
      </c>
      <c r="N53" s="753">
        <v>416.16</v>
      </c>
    </row>
    <row r="54" spans="1:14" ht="14.4" customHeight="1" x14ac:dyDescent="0.3">
      <c r="A54" s="747" t="s">
        <v>577</v>
      </c>
      <c r="B54" s="748" t="s">
        <v>578</v>
      </c>
      <c r="C54" s="749" t="s">
        <v>590</v>
      </c>
      <c r="D54" s="750" t="s">
        <v>591</v>
      </c>
      <c r="E54" s="751">
        <v>50113001</v>
      </c>
      <c r="F54" s="750" t="s">
        <v>601</v>
      </c>
      <c r="G54" s="749" t="s">
        <v>602</v>
      </c>
      <c r="H54" s="749">
        <v>920235</v>
      </c>
      <c r="I54" s="749">
        <v>15880</v>
      </c>
      <c r="J54" s="749" t="s">
        <v>690</v>
      </c>
      <c r="K54" s="749" t="s">
        <v>579</v>
      </c>
      <c r="L54" s="752">
        <v>163.57003170373511</v>
      </c>
      <c r="M54" s="752">
        <v>2</v>
      </c>
      <c r="N54" s="753">
        <v>327.14006340747022</v>
      </c>
    </row>
    <row r="55" spans="1:14" ht="14.4" customHeight="1" x14ac:dyDescent="0.3">
      <c r="A55" s="747" t="s">
        <v>577</v>
      </c>
      <c r="B55" s="748" t="s">
        <v>578</v>
      </c>
      <c r="C55" s="749" t="s">
        <v>590</v>
      </c>
      <c r="D55" s="750" t="s">
        <v>591</v>
      </c>
      <c r="E55" s="751">
        <v>50113001</v>
      </c>
      <c r="F55" s="750" t="s">
        <v>601</v>
      </c>
      <c r="G55" s="749" t="s">
        <v>602</v>
      </c>
      <c r="H55" s="749">
        <v>23987</v>
      </c>
      <c r="I55" s="749">
        <v>23987</v>
      </c>
      <c r="J55" s="749" t="s">
        <v>691</v>
      </c>
      <c r="K55" s="749" t="s">
        <v>692</v>
      </c>
      <c r="L55" s="752">
        <v>175.03000928941816</v>
      </c>
      <c r="M55" s="752">
        <v>5</v>
      </c>
      <c r="N55" s="753">
        <v>875.15004644709074</v>
      </c>
    </row>
    <row r="56" spans="1:14" ht="14.4" customHeight="1" x14ac:dyDescent="0.3">
      <c r="A56" s="747" t="s">
        <v>577</v>
      </c>
      <c r="B56" s="748" t="s">
        <v>578</v>
      </c>
      <c r="C56" s="749" t="s">
        <v>590</v>
      </c>
      <c r="D56" s="750" t="s">
        <v>591</v>
      </c>
      <c r="E56" s="751">
        <v>50113001</v>
      </c>
      <c r="F56" s="750" t="s">
        <v>601</v>
      </c>
      <c r="G56" s="749" t="s">
        <v>602</v>
      </c>
      <c r="H56" s="749">
        <v>192204</v>
      </c>
      <c r="I56" s="749">
        <v>192204</v>
      </c>
      <c r="J56" s="749" t="s">
        <v>693</v>
      </c>
      <c r="K56" s="749" t="s">
        <v>694</v>
      </c>
      <c r="L56" s="752">
        <v>74.019999999999953</v>
      </c>
      <c r="M56" s="752">
        <v>1</v>
      </c>
      <c r="N56" s="753">
        <v>74.019999999999953</v>
      </c>
    </row>
    <row r="57" spans="1:14" ht="14.4" customHeight="1" x14ac:dyDescent="0.3">
      <c r="A57" s="747" t="s">
        <v>577</v>
      </c>
      <c r="B57" s="748" t="s">
        <v>578</v>
      </c>
      <c r="C57" s="749" t="s">
        <v>590</v>
      </c>
      <c r="D57" s="750" t="s">
        <v>591</v>
      </c>
      <c r="E57" s="751">
        <v>50113001</v>
      </c>
      <c r="F57" s="750" t="s">
        <v>601</v>
      </c>
      <c r="G57" s="749" t="s">
        <v>602</v>
      </c>
      <c r="H57" s="749">
        <v>101681</v>
      </c>
      <c r="I57" s="749">
        <v>1681</v>
      </c>
      <c r="J57" s="749" t="s">
        <v>695</v>
      </c>
      <c r="K57" s="749" t="s">
        <v>696</v>
      </c>
      <c r="L57" s="752">
        <v>674.51999999999987</v>
      </c>
      <c r="M57" s="752">
        <v>1</v>
      </c>
      <c r="N57" s="753">
        <v>674.51999999999987</v>
      </c>
    </row>
    <row r="58" spans="1:14" ht="14.4" customHeight="1" x14ac:dyDescent="0.3">
      <c r="A58" s="747" t="s">
        <v>577</v>
      </c>
      <c r="B58" s="748" t="s">
        <v>578</v>
      </c>
      <c r="C58" s="749" t="s">
        <v>590</v>
      </c>
      <c r="D58" s="750" t="s">
        <v>591</v>
      </c>
      <c r="E58" s="751">
        <v>50113001</v>
      </c>
      <c r="F58" s="750" t="s">
        <v>601</v>
      </c>
      <c r="G58" s="749" t="s">
        <v>602</v>
      </c>
      <c r="H58" s="749">
        <v>145275</v>
      </c>
      <c r="I58" s="749">
        <v>45275</v>
      </c>
      <c r="J58" s="749" t="s">
        <v>697</v>
      </c>
      <c r="K58" s="749" t="s">
        <v>698</v>
      </c>
      <c r="L58" s="752">
        <v>67.850000000000009</v>
      </c>
      <c r="M58" s="752">
        <v>3</v>
      </c>
      <c r="N58" s="753">
        <v>203.55</v>
      </c>
    </row>
    <row r="59" spans="1:14" ht="14.4" customHeight="1" x14ac:dyDescent="0.3">
      <c r="A59" s="747" t="s">
        <v>577</v>
      </c>
      <c r="B59" s="748" t="s">
        <v>578</v>
      </c>
      <c r="C59" s="749" t="s">
        <v>590</v>
      </c>
      <c r="D59" s="750" t="s">
        <v>591</v>
      </c>
      <c r="E59" s="751">
        <v>50113001</v>
      </c>
      <c r="F59" s="750" t="s">
        <v>601</v>
      </c>
      <c r="G59" s="749" t="s">
        <v>602</v>
      </c>
      <c r="H59" s="749">
        <v>202924</v>
      </c>
      <c r="I59" s="749">
        <v>202924</v>
      </c>
      <c r="J59" s="749" t="s">
        <v>699</v>
      </c>
      <c r="K59" s="749" t="s">
        <v>700</v>
      </c>
      <c r="L59" s="752">
        <v>81.91</v>
      </c>
      <c r="M59" s="752">
        <v>4</v>
      </c>
      <c r="N59" s="753">
        <v>327.64</v>
      </c>
    </row>
    <row r="60" spans="1:14" ht="14.4" customHeight="1" x14ac:dyDescent="0.3">
      <c r="A60" s="747" t="s">
        <v>577</v>
      </c>
      <c r="B60" s="748" t="s">
        <v>578</v>
      </c>
      <c r="C60" s="749" t="s">
        <v>590</v>
      </c>
      <c r="D60" s="750" t="s">
        <v>591</v>
      </c>
      <c r="E60" s="751">
        <v>50113001</v>
      </c>
      <c r="F60" s="750" t="s">
        <v>601</v>
      </c>
      <c r="G60" s="749" t="s">
        <v>602</v>
      </c>
      <c r="H60" s="749">
        <v>110502</v>
      </c>
      <c r="I60" s="749">
        <v>10502</v>
      </c>
      <c r="J60" s="749" t="s">
        <v>701</v>
      </c>
      <c r="K60" s="749" t="s">
        <v>702</v>
      </c>
      <c r="L60" s="752">
        <v>111.05</v>
      </c>
      <c r="M60" s="752">
        <v>3</v>
      </c>
      <c r="N60" s="753">
        <v>333.15</v>
      </c>
    </row>
    <row r="61" spans="1:14" ht="14.4" customHeight="1" x14ac:dyDescent="0.3">
      <c r="A61" s="747" t="s">
        <v>577</v>
      </c>
      <c r="B61" s="748" t="s">
        <v>578</v>
      </c>
      <c r="C61" s="749" t="s">
        <v>590</v>
      </c>
      <c r="D61" s="750" t="s">
        <v>591</v>
      </c>
      <c r="E61" s="751">
        <v>50113001</v>
      </c>
      <c r="F61" s="750" t="s">
        <v>601</v>
      </c>
      <c r="G61" s="749" t="s">
        <v>602</v>
      </c>
      <c r="H61" s="749">
        <v>202796</v>
      </c>
      <c r="I61" s="749">
        <v>202796</v>
      </c>
      <c r="J61" s="749" t="s">
        <v>701</v>
      </c>
      <c r="K61" s="749" t="s">
        <v>703</v>
      </c>
      <c r="L61" s="752">
        <v>293.24000000000007</v>
      </c>
      <c r="M61" s="752">
        <v>1</v>
      </c>
      <c r="N61" s="753">
        <v>293.24000000000007</v>
      </c>
    </row>
    <row r="62" spans="1:14" ht="14.4" customHeight="1" x14ac:dyDescent="0.3">
      <c r="A62" s="747" t="s">
        <v>577</v>
      </c>
      <c r="B62" s="748" t="s">
        <v>578</v>
      </c>
      <c r="C62" s="749" t="s">
        <v>590</v>
      </c>
      <c r="D62" s="750" t="s">
        <v>591</v>
      </c>
      <c r="E62" s="751">
        <v>50113001</v>
      </c>
      <c r="F62" s="750" t="s">
        <v>601</v>
      </c>
      <c r="G62" s="749" t="s">
        <v>602</v>
      </c>
      <c r="H62" s="749">
        <v>199680</v>
      </c>
      <c r="I62" s="749">
        <v>199680</v>
      </c>
      <c r="J62" s="749" t="s">
        <v>704</v>
      </c>
      <c r="K62" s="749" t="s">
        <v>705</v>
      </c>
      <c r="L62" s="752">
        <v>362.89</v>
      </c>
      <c r="M62" s="752">
        <v>1</v>
      </c>
      <c r="N62" s="753">
        <v>362.89</v>
      </c>
    </row>
    <row r="63" spans="1:14" ht="14.4" customHeight="1" x14ac:dyDescent="0.3">
      <c r="A63" s="747" t="s">
        <v>577</v>
      </c>
      <c r="B63" s="748" t="s">
        <v>578</v>
      </c>
      <c r="C63" s="749" t="s">
        <v>590</v>
      </c>
      <c r="D63" s="750" t="s">
        <v>591</v>
      </c>
      <c r="E63" s="751">
        <v>50113001</v>
      </c>
      <c r="F63" s="750" t="s">
        <v>601</v>
      </c>
      <c r="G63" s="749" t="s">
        <v>602</v>
      </c>
      <c r="H63" s="749">
        <v>846413</v>
      </c>
      <c r="I63" s="749">
        <v>57585</v>
      </c>
      <c r="J63" s="749" t="s">
        <v>706</v>
      </c>
      <c r="K63" s="749" t="s">
        <v>707</v>
      </c>
      <c r="L63" s="752">
        <v>134.21</v>
      </c>
      <c r="M63" s="752">
        <v>1</v>
      </c>
      <c r="N63" s="753">
        <v>134.21</v>
      </c>
    </row>
    <row r="64" spans="1:14" ht="14.4" customHeight="1" x14ac:dyDescent="0.3">
      <c r="A64" s="747" t="s">
        <v>577</v>
      </c>
      <c r="B64" s="748" t="s">
        <v>578</v>
      </c>
      <c r="C64" s="749" t="s">
        <v>590</v>
      </c>
      <c r="D64" s="750" t="s">
        <v>591</v>
      </c>
      <c r="E64" s="751">
        <v>50113001</v>
      </c>
      <c r="F64" s="750" t="s">
        <v>601</v>
      </c>
      <c r="G64" s="749" t="s">
        <v>602</v>
      </c>
      <c r="H64" s="749">
        <v>214906</v>
      </c>
      <c r="I64" s="749">
        <v>214906</v>
      </c>
      <c r="J64" s="749" t="s">
        <v>708</v>
      </c>
      <c r="K64" s="749" t="s">
        <v>709</v>
      </c>
      <c r="L64" s="752">
        <v>88.63</v>
      </c>
      <c r="M64" s="752">
        <v>1</v>
      </c>
      <c r="N64" s="753">
        <v>88.63</v>
      </c>
    </row>
    <row r="65" spans="1:14" ht="14.4" customHeight="1" x14ac:dyDescent="0.3">
      <c r="A65" s="747" t="s">
        <v>577</v>
      </c>
      <c r="B65" s="748" t="s">
        <v>578</v>
      </c>
      <c r="C65" s="749" t="s">
        <v>590</v>
      </c>
      <c r="D65" s="750" t="s">
        <v>591</v>
      </c>
      <c r="E65" s="751">
        <v>50113001</v>
      </c>
      <c r="F65" s="750" t="s">
        <v>601</v>
      </c>
      <c r="G65" s="749" t="s">
        <v>609</v>
      </c>
      <c r="H65" s="749">
        <v>169191</v>
      </c>
      <c r="I65" s="749">
        <v>69191</v>
      </c>
      <c r="J65" s="749" t="s">
        <v>710</v>
      </c>
      <c r="K65" s="749" t="s">
        <v>711</v>
      </c>
      <c r="L65" s="752">
        <v>94.27500000000002</v>
      </c>
      <c r="M65" s="752">
        <v>2</v>
      </c>
      <c r="N65" s="753">
        <v>188.55000000000004</v>
      </c>
    </row>
    <row r="66" spans="1:14" ht="14.4" customHeight="1" x14ac:dyDescent="0.3">
      <c r="A66" s="747" t="s">
        <v>577</v>
      </c>
      <c r="B66" s="748" t="s">
        <v>578</v>
      </c>
      <c r="C66" s="749" t="s">
        <v>590</v>
      </c>
      <c r="D66" s="750" t="s">
        <v>591</v>
      </c>
      <c r="E66" s="751">
        <v>50113001</v>
      </c>
      <c r="F66" s="750" t="s">
        <v>601</v>
      </c>
      <c r="G66" s="749" t="s">
        <v>609</v>
      </c>
      <c r="H66" s="749">
        <v>147454</v>
      </c>
      <c r="I66" s="749">
        <v>147454</v>
      </c>
      <c r="J66" s="749" t="s">
        <v>712</v>
      </c>
      <c r="K66" s="749" t="s">
        <v>713</v>
      </c>
      <c r="L66" s="752">
        <v>92.2</v>
      </c>
      <c r="M66" s="752">
        <v>1</v>
      </c>
      <c r="N66" s="753">
        <v>92.2</v>
      </c>
    </row>
    <row r="67" spans="1:14" ht="14.4" customHeight="1" x14ac:dyDescent="0.3">
      <c r="A67" s="747" t="s">
        <v>577</v>
      </c>
      <c r="B67" s="748" t="s">
        <v>578</v>
      </c>
      <c r="C67" s="749" t="s">
        <v>590</v>
      </c>
      <c r="D67" s="750" t="s">
        <v>591</v>
      </c>
      <c r="E67" s="751">
        <v>50113001</v>
      </c>
      <c r="F67" s="750" t="s">
        <v>601</v>
      </c>
      <c r="G67" s="749" t="s">
        <v>602</v>
      </c>
      <c r="H67" s="749">
        <v>116287</v>
      </c>
      <c r="I67" s="749">
        <v>16287</v>
      </c>
      <c r="J67" s="749" t="s">
        <v>714</v>
      </c>
      <c r="K67" s="749" t="s">
        <v>715</v>
      </c>
      <c r="L67" s="752">
        <v>159.5799999999999</v>
      </c>
      <c r="M67" s="752">
        <v>1</v>
      </c>
      <c r="N67" s="753">
        <v>159.5799999999999</v>
      </c>
    </row>
    <row r="68" spans="1:14" ht="14.4" customHeight="1" x14ac:dyDescent="0.3">
      <c r="A68" s="747" t="s">
        <v>577</v>
      </c>
      <c r="B68" s="748" t="s">
        <v>578</v>
      </c>
      <c r="C68" s="749" t="s">
        <v>590</v>
      </c>
      <c r="D68" s="750" t="s">
        <v>591</v>
      </c>
      <c r="E68" s="751">
        <v>50113001</v>
      </c>
      <c r="F68" s="750" t="s">
        <v>601</v>
      </c>
      <c r="G68" s="749" t="s">
        <v>609</v>
      </c>
      <c r="H68" s="749">
        <v>213477</v>
      </c>
      <c r="I68" s="749">
        <v>213477</v>
      </c>
      <c r="J68" s="749" t="s">
        <v>716</v>
      </c>
      <c r="K68" s="749" t="s">
        <v>717</v>
      </c>
      <c r="L68" s="752">
        <v>3300</v>
      </c>
      <c r="M68" s="752">
        <v>15</v>
      </c>
      <c r="N68" s="753">
        <v>49500</v>
      </c>
    </row>
    <row r="69" spans="1:14" ht="14.4" customHeight="1" x14ac:dyDescent="0.3">
      <c r="A69" s="747" t="s">
        <v>577</v>
      </c>
      <c r="B69" s="748" t="s">
        <v>578</v>
      </c>
      <c r="C69" s="749" t="s">
        <v>590</v>
      </c>
      <c r="D69" s="750" t="s">
        <v>591</v>
      </c>
      <c r="E69" s="751">
        <v>50113001</v>
      </c>
      <c r="F69" s="750" t="s">
        <v>601</v>
      </c>
      <c r="G69" s="749" t="s">
        <v>609</v>
      </c>
      <c r="H69" s="749">
        <v>213489</v>
      </c>
      <c r="I69" s="749">
        <v>213489</v>
      </c>
      <c r="J69" s="749" t="s">
        <v>718</v>
      </c>
      <c r="K69" s="749" t="s">
        <v>719</v>
      </c>
      <c r="L69" s="752">
        <v>630.66000000000008</v>
      </c>
      <c r="M69" s="752">
        <v>10</v>
      </c>
      <c r="N69" s="753">
        <v>6306.6</v>
      </c>
    </row>
    <row r="70" spans="1:14" ht="14.4" customHeight="1" x14ac:dyDescent="0.3">
      <c r="A70" s="747" t="s">
        <v>577</v>
      </c>
      <c r="B70" s="748" t="s">
        <v>578</v>
      </c>
      <c r="C70" s="749" t="s">
        <v>590</v>
      </c>
      <c r="D70" s="750" t="s">
        <v>591</v>
      </c>
      <c r="E70" s="751">
        <v>50113001</v>
      </c>
      <c r="F70" s="750" t="s">
        <v>601</v>
      </c>
      <c r="G70" s="749" t="s">
        <v>609</v>
      </c>
      <c r="H70" s="749">
        <v>213494</v>
      </c>
      <c r="I70" s="749">
        <v>213494</v>
      </c>
      <c r="J70" s="749" t="s">
        <v>718</v>
      </c>
      <c r="K70" s="749" t="s">
        <v>720</v>
      </c>
      <c r="L70" s="752">
        <v>408.95</v>
      </c>
      <c r="M70" s="752">
        <v>4</v>
      </c>
      <c r="N70" s="753">
        <v>1635.8</v>
      </c>
    </row>
    <row r="71" spans="1:14" ht="14.4" customHeight="1" x14ac:dyDescent="0.3">
      <c r="A71" s="747" t="s">
        <v>577</v>
      </c>
      <c r="B71" s="748" t="s">
        <v>578</v>
      </c>
      <c r="C71" s="749" t="s">
        <v>590</v>
      </c>
      <c r="D71" s="750" t="s">
        <v>591</v>
      </c>
      <c r="E71" s="751">
        <v>50113001</v>
      </c>
      <c r="F71" s="750" t="s">
        <v>601</v>
      </c>
      <c r="G71" s="749" t="s">
        <v>609</v>
      </c>
      <c r="H71" s="749">
        <v>156807</v>
      </c>
      <c r="I71" s="749">
        <v>56807</v>
      </c>
      <c r="J71" s="749" t="s">
        <v>721</v>
      </c>
      <c r="K71" s="749" t="s">
        <v>722</v>
      </c>
      <c r="L71" s="752">
        <v>57.77000000000001</v>
      </c>
      <c r="M71" s="752">
        <v>2</v>
      </c>
      <c r="N71" s="753">
        <v>115.54000000000002</v>
      </c>
    </row>
    <row r="72" spans="1:14" ht="14.4" customHeight="1" x14ac:dyDescent="0.3">
      <c r="A72" s="747" t="s">
        <v>577</v>
      </c>
      <c r="B72" s="748" t="s">
        <v>578</v>
      </c>
      <c r="C72" s="749" t="s">
        <v>590</v>
      </c>
      <c r="D72" s="750" t="s">
        <v>591</v>
      </c>
      <c r="E72" s="751">
        <v>50113001</v>
      </c>
      <c r="F72" s="750" t="s">
        <v>601</v>
      </c>
      <c r="G72" s="749" t="s">
        <v>609</v>
      </c>
      <c r="H72" s="749">
        <v>214036</v>
      </c>
      <c r="I72" s="749">
        <v>214036</v>
      </c>
      <c r="J72" s="749" t="s">
        <v>723</v>
      </c>
      <c r="K72" s="749" t="s">
        <v>724</v>
      </c>
      <c r="L72" s="752">
        <v>40.39</v>
      </c>
      <c r="M72" s="752">
        <v>2</v>
      </c>
      <c r="N72" s="753">
        <v>80.78</v>
      </c>
    </row>
    <row r="73" spans="1:14" ht="14.4" customHeight="1" x14ac:dyDescent="0.3">
      <c r="A73" s="747" t="s">
        <v>577</v>
      </c>
      <c r="B73" s="748" t="s">
        <v>578</v>
      </c>
      <c r="C73" s="749" t="s">
        <v>590</v>
      </c>
      <c r="D73" s="750" t="s">
        <v>591</v>
      </c>
      <c r="E73" s="751">
        <v>50113001</v>
      </c>
      <c r="F73" s="750" t="s">
        <v>601</v>
      </c>
      <c r="G73" s="749" t="s">
        <v>602</v>
      </c>
      <c r="H73" s="749">
        <v>31915</v>
      </c>
      <c r="I73" s="749">
        <v>31915</v>
      </c>
      <c r="J73" s="749" t="s">
        <v>725</v>
      </c>
      <c r="K73" s="749" t="s">
        <v>726</v>
      </c>
      <c r="L73" s="752">
        <v>173.68999999999997</v>
      </c>
      <c r="M73" s="752">
        <v>6</v>
      </c>
      <c r="N73" s="753">
        <v>1042.1399999999999</v>
      </c>
    </row>
    <row r="74" spans="1:14" ht="14.4" customHeight="1" x14ac:dyDescent="0.3">
      <c r="A74" s="747" t="s">
        <v>577</v>
      </c>
      <c r="B74" s="748" t="s">
        <v>578</v>
      </c>
      <c r="C74" s="749" t="s">
        <v>590</v>
      </c>
      <c r="D74" s="750" t="s">
        <v>591</v>
      </c>
      <c r="E74" s="751">
        <v>50113001</v>
      </c>
      <c r="F74" s="750" t="s">
        <v>601</v>
      </c>
      <c r="G74" s="749" t="s">
        <v>602</v>
      </c>
      <c r="H74" s="749">
        <v>47244</v>
      </c>
      <c r="I74" s="749">
        <v>47244</v>
      </c>
      <c r="J74" s="749" t="s">
        <v>727</v>
      </c>
      <c r="K74" s="749" t="s">
        <v>726</v>
      </c>
      <c r="L74" s="752">
        <v>142.99999999999997</v>
      </c>
      <c r="M74" s="752">
        <v>1</v>
      </c>
      <c r="N74" s="753">
        <v>142.99999999999997</v>
      </c>
    </row>
    <row r="75" spans="1:14" ht="14.4" customHeight="1" x14ac:dyDescent="0.3">
      <c r="A75" s="747" t="s">
        <v>577</v>
      </c>
      <c r="B75" s="748" t="s">
        <v>578</v>
      </c>
      <c r="C75" s="749" t="s">
        <v>590</v>
      </c>
      <c r="D75" s="750" t="s">
        <v>591</v>
      </c>
      <c r="E75" s="751">
        <v>50113001</v>
      </c>
      <c r="F75" s="750" t="s">
        <v>601</v>
      </c>
      <c r="G75" s="749" t="s">
        <v>602</v>
      </c>
      <c r="H75" s="749">
        <v>194234</v>
      </c>
      <c r="I75" s="749">
        <v>94234</v>
      </c>
      <c r="J75" s="749" t="s">
        <v>728</v>
      </c>
      <c r="K75" s="749" t="s">
        <v>729</v>
      </c>
      <c r="L75" s="752">
        <v>66.295000000000016</v>
      </c>
      <c r="M75" s="752">
        <v>2</v>
      </c>
      <c r="N75" s="753">
        <v>132.59000000000003</v>
      </c>
    </row>
    <row r="76" spans="1:14" ht="14.4" customHeight="1" x14ac:dyDescent="0.3">
      <c r="A76" s="747" t="s">
        <v>577</v>
      </c>
      <c r="B76" s="748" t="s">
        <v>578</v>
      </c>
      <c r="C76" s="749" t="s">
        <v>590</v>
      </c>
      <c r="D76" s="750" t="s">
        <v>591</v>
      </c>
      <c r="E76" s="751">
        <v>50113001</v>
      </c>
      <c r="F76" s="750" t="s">
        <v>601</v>
      </c>
      <c r="G76" s="749" t="s">
        <v>602</v>
      </c>
      <c r="H76" s="749">
        <v>158249</v>
      </c>
      <c r="I76" s="749">
        <v>58249</v>
      </c>
      <c r="J76" s="749" t="s">
        <v>730</v>
      </c>
      <c r="K76" s="749" t="s">
        <v>579</v>
      </c>
      <c r="L76" s="752">
        <v>202.43999999999997</v>
      </c>
      <c r="M76" s="752">
        <v>1</v>
      </c>
      <c r="N76" s="753">
        <v>202.43999999999997</v>
      </c>
    </row>
    <row r="77" spans="1:14" ht="14.4" customHeight="1" x14ac:dyDescent="0.3">
      <c r="A77" s="747" t="s">
        <v>577</v>
      </c>
      <c r="B77" s="748" t="s">
        <v>578</v>
      </c>
      <c r="C77" s="749" t="s">
        <v>590</v>
      </c>
      <c r="D77" s="750" t="s">
        <v>591</v>
      </c>
      <c r="E77" s="751">
        <v>50113001</v>
      </c>
      <c r="F77" s="750" t="s">
        <v>601</v>
      </c>
      <c r="G77" s="749" t="s">
        <v>602</v>
      </c>
      <c r="H77" s="749">
        <v>215605</v>
      </c>
      <c r="I77" s="749">
        <v>215605</v>
      </c>
      <c r="J77" s="749" t="s">
        <v>731</v>
      </c>
      <c r="K77" s="749" t="s">
        <v>732</v>
      </c>
      <c r="L77" s="752">
        <v>28.292222222222225</v>
      </c>
      <c r="M77" s="752">
        <v>54</v>
      </c>
      <c r="N77" s="753">
        <v>1527.7800000000002</v>
      </c>
    </row>
    <row r="78" spans="1:14" ht="14.4" customHeight="1" x14ac:dyDescent="0.3">
      <c r="A78" s="747" t="s">
        <v>577</v>
      </c>
      <c r="B78" s="748" t="s">
        <v>578</v>
      </c>
      <c r="C78" s="749" t="s">
        <v>590</v>
      </c>
      <c r="D78" s="750" t="s">
        <v>591</v>
      </c>
      <c r="E78" s="751">
        <v>50113001</v>
      </c>
      <c r="F78" s="750" t="s">
        <v>601</v>
      </c>
      <c r="G78" s="749" t="s">
        <v>602</v>
      </c>
      <c r="H78" s="749">
        <v>193746</v>
      </c>
      <c r="I78" s="749">
        <v>93746</v>
      </c>
      <c r="J78" s="749" t="s">
        <v>733</v>
      </c>
      <c r="K78" s="749" t="s">
        <v>734</v>
      </c>
      <c r="L78" s="752">
        <v>371.48500000000007</v>
      </c>
      <c r="M78" s="752">
        <v>4</v>
      </c>
      <c r="N78" s="753">
        <v>1485.9400000000003</v>
      </c>
    </row>
    <row r="79" spans="1:14" ht="14.4" customHeight="1" x14ac:dyDescent="0.3">
      <c r="A79" s="747" t="s">
        <v>577</v>
      </c>
      <c r="B79" s="748" t="s">
        <v>578</v>
      </c>
      <c r="C79" s="749" t="s">
        <v>590</v>
      </c>
      <c r="D79" s="750" t="s">
        <v>591</v>
      </c>
      <c r="E79" s="751">
        <v>50113001</v>
      </c>
      <c r="F79" s="750" t="s">
        <v>601</v>
      </c>
      <c r="G79" s="749" t="s">
        <v>609</v>
      </c>
      <c r="H79" s="749">
        <v>100308</v>
      </c>
      <c r="I79" s="749">
        <v>100308</v>
      </c>
      <c r="J79" s="749" t="s">
        <v>735</v>
      </c>
      <c r="K79" s="749" t="s">
        <v>736</v>
      </c>
      <c r="L79" s="752">
        <v>68.37</v>
      </c>
      <c r="M79" s="752">
        <v>2</v>
      </c>
      <c r="N79" s="753">
        <v>136.74</v>
      </c>
    </row>
    <row r="80" spans="1:14" ht="14.4" customHeight="1" x14ac:dyDescent="0.3">
      <c r="A80" s="747" t="s">
        <v>577</v>
      </c>
      <c r="B80" s="748" t="s">
        <v>578</v>
      </c>
      <c r="C80" s="749" t="s">
        <v>590</v>
      </c>
      <c r="D80" s="750" t="s">
        <v>591</v>
      </c>
      <c r="E80" s="751">
        <v>50113001</v>
      </c>
      <c r="F80" s="750" t="s">
        <v>601</v>
      </c>
      <c r="G80" s="749" t="s">
        <v>609</v>
      </c>
      <c r="H80" s="749">
        <v>845593</v>
      </c>
      <c r="I80" s="749">
        <v>100304</v>
      </c>
      <c r="J80" s="749" t="s">
        <v>735</v>
      </c>
      <c r="K80" s="749" t="s">
        <v>737</v>
      </c>
      <c r="L80" s="752">
        <v>56.602499999999992</v>
      </c>
      <c r="M80" s="752">
        <v>4</v>
      </c>
      <c r="N80" s="753">
        <v>226.40999999999997</v>
      </c>
    </row>
    <row r="81" spans="1:14" ht="14.4" customHeight="1" x14ac:dyDescent="0.3">
      <c r="A81" s="747" t="s">
        <v>577</v>
      </c>
      <c r="B81" s="748" t="s">
        <v>578</v>
      </c>
      <c r="C81" s="749" t="s">
        <v>590</v>
      </c>
      <c r="D81" s="750" t="s">
        <v>591</v>
      </c>
      <c r="E81" s="751">
        <v>50113001</v>
      </c>
      <c r="F81" s="750" t="s">
        <v>601</v>
      </c>
      <c r="G81" s="749" t="s">
        <v>602</v>
      </c>
      <c r="H81" s="749">
        <v>214355</v>
      </c>
      <c r="I81" s="749">
        <v>214355</v>
      </c>
      <c r="J81" s="749" t="s">
        <v>738</v>
      </c>
      <c r="K81" s="749" t="s">
        <v>739</v>
      </c>
      <c r="L81" s="752">
        <v>237.02999999999997</v>
      </c>
      <c r="M81" s="752">
        <v>6</v>
      </c>
      <c r="N81" s="753">
        <v>1422.1799999999998</v>
      </c>
    </row>
    <row r="82" spans="1:14" ht="14.4" customHeight="1" x14ac:dyDescent="0.3">
      <c r="A82" s="747" t="s">
        <v>577</v>
      </c>
      <c r="B82" s="748" t="s">
        <v>578</v>
      </c>
      <c r="C82" s="749" t="s">
        <v>590</v>
      </c>
      <c r="D82" s="750" t="s">
        <v>591</v>
      </c>
      <c r="E82" s="751">
        <v>50113001</v>
      </c>
      <c r="F82" s="750" t="s">
        <v>601</v>
      </c>
      <c r="G82" s="749" t="s">
        <v>602</v>
      </c>
      <c r="H82" s="749">
        <v>216572</v>
      </c>
      <c r="I82" s="749">
        <v>216572</v>
      </c>
      <c r="J82" s="749" t="s">
        <v>740</v>
      </c>
      <c r="K82" s="749" t="s">
        <v>741</v>
      </c>
      <c r="L82" s="752">
        <v>36.283157894736839</v>
      </c>
      <c r="M82" s="752">
        <v>38</v>
      </c>
      <c r="N82" s="753">
        <v>1378.76</v>
      </c>
    </row>
    <row r="83" spans="1:14" ht="14.4" customHeight="1" x14ac:dyDescent="0.3">
      <c r="A83" s="747" t="s">
        <v>577</v>
      </c>
      <c r="B83" s="748" t="s">
        <v>578</v>
      </c>
      <c r="C83" s="749" t="s">
        <v>590</v>
      </c>
      <c r="D83" s="750" t="s">
        <v>591</v>
      </c>
      <c r="E83" s="751">
        <v>50113001</v>
      </c>
      <c r="F83" s="750" t="s">
        <v>601</v>
      </c>
      <c r="G83" s="749" t="s">
        <v>602</v>
      </c>
      <c r="H83" s="749">
        <v>51366</v>
      </c>
      <c r="I83" s="749">
        <v>51366</v>
      </c>
      <c r="J83" s="749" t="s">
        <v>742</v>
      </c>
      <c r="K83" s="749" t="s">
        <v>743</v>
      </c>
      <c r="L83" s="752">
        <v>171.6</v>
      </c>
      <c r="M83" s="752">
        <v>63</v>
      </c>
      <c r="N83" s="753">
        <v>10810.8</v>
      </c>
    </row>
    <row r="84" spans="1:14" ht="14.4" customHeight="1" x14ac:dyDescent="0.3">
      <c r="A84" s="747" t="s">
        <v>577</v>
      </c>
      <c r="B84" s="748" t="s">
        <v>578</v>
      </c>
      <c r="C84" s="749" t="s">
        <v>590</v>
      </c>
      <c r="D84" s="750" t="s">
        <v>591</v>
      </c>
      <c r="E84" s="751">
        <v>50113001</v>
      </c>
      <c r="F84" s="750" t="s">
        <v>601</v>
      </c>
      <c r="G84" s="749" t="s">
        <v>602</v>
      </c>
      <c r="H84" s="749">
        <v>51367</v>
      </c>
      <c r="I84" s="749">
        <v>51367</v>
      </c>
      <c r="J84" s="749" t="s">
        <v>742</v>
      </c>
      <c r="K84" s="749" t="s">
        <v>744</v>
      </c>
      <c r="L84" s="752">
        <v>92.950000000000017</v>
      </c>
      <c r="M84" s="752">
        <v>21</v>
      </c>
      <c r="N84" s="753">
        <v>1951.9500000000003</v>
      </c>
    </row>
    <row r="85" spans="1:14" ht="14.4" customHeight="1" x14ac:dyDescent="0.3">
      <c r="A85" s="747" t="s">
        <v>577</v>
      </c>
      <c r="B85" s="748" t="s">
        <v>578</v>
      </c>
      <c r="C85" s="749" t="s">
        <v>590</v>
      </c>
      <c r="D85" s="750" t="s">
        <v>591</v>
      </c>
      <c r="E85" s="751">
        <v>50113001</v>
      </c>
      <c r="F85" s="750" t="s">
        <v>601</v>
      </c>
      <c r="G85" s="749" t="s">
        <v>602</v>
      </c>
      <c r="H85" s="749">
        <v>51383</v>
      </c>
      <c r="I85" s="749">
        <v>51383</v>
      </c>
      <c r="J85" s="749" t="s">
        <v>742</v>
      </c>
      <c r="K85" s="749" t="s">
        <v>745</v>
      </c>
      <c r="L85" s="752">
        <v>93.5</v>
      </c>
      <c r="M85" s="752">
        <v>8</v>
      </c>
      <c r="N85" s="753">
        <v>748</v>
      </c>
    </row>
    <row r="86" spans="1:14" ht="14.4" customHeight="1" x14ac:dyDescent="0.3">
      <c r="A86" s="747" t="s">
        <v>577</v>
      </c>
      <c r="B86" s="748" t="s">
        <v>578</v>
      </c>
      <c r="C86" s="749" t="s">
        <v>590</v>
      </c>
      <c r="D86" s="750" t="s">
        <v>591</v>
      </c>
      <c r="E86" s="751">
        <v>50113001</v>
      </c>
      <c r="F86" s="750" t="s">
        <v>601</v>
      </c>
      <c r="G86" s="749" t="s">
        <v>602</v>
      </c>
      <c r="H86" s="749">
        <v>116467</v>
      </c>
      <c r="I86" s="749">
        <v>16467</v>
      </c>
      <c r="J86" s="749" t="s">
        <v>746</v>
      </c>
      <c r="K86" s="749" t="s">
        <v>747</v>
      </c>
      <c r="L86" s="752">
        <v>58.36999999999999</v>
      </c>
      <c r="M86" s="752">
        <v>1</v>
      </c>
      <c r="N86" s="753">
        <v>58.36999999999999</v>
      </c>
    </row>
    <row r="87" spans="1:14" ht="14.4" customHeight="1" x14ac:dyDescent="0.3">
      <c r="A87" s="747" t="s">
        <v>577</v>
      </c>
      <c r="B87" s="748" t="s">
        <v>578</v>
      </c>
      <c r="C87" s="749" t="s">
        <v>590</v>
      </c>
      <c r="D87" s="750" t="s">
        <v>591</v>
      </c>
      <c r="E87" s="751">
        <v>50113001</v>
      </c>
      <c r="F87" s="750" t="s">
        <v>601</v>
      </c>
      <c r="G87" s="749" t="s">
        <v>602</v>
      </c>
      <c r="H87" s="749">
        <v>187299</v>
      </c>
      <c r="I87" s="749">
        <v>87299</v>
      </c>
      <c r="J87" s="749" t="s">
        <v>748</v>
      </c>
      <c r="K87" s="749" t="s">
        <v>749</v>
      </c>
      <c r="L87" s="752">
        <v>1013.7700000000001</v>
      </c>
      <c r="M87" s="752">
        <v>3</v>
      </c>
      <c r="N87" s="753">
        <v>3041.3100000000004</v>
      </c>
    </row>
    <row r="88" spans="1:14" ht="14.4" customHeight="1" x14ac:dyDescent="0.3">
      <c r="A88" s="747" t="s">
        <v>577</v>
      </c>
      <c r="B88" s="748" t="s">
        <v>578</v>
      </c>
      <c r="C88" s="749" t="s">
        <v>590</v>
      </c>
      <c r="D88" s="750" t="s">
        <v>591</v>
      </c>
      <c r="E88" s="751">
        <v>50113001</v>
      </c>
      <c r="F88" s="750" t="s">
        <v>601</v>
      </c>
      <c r="G88" s="749" t="s">
        <v>602</v>
      </c>
      <c r="H88" s="749">
        <v>191877</v>
      </c>
      <c r="I88" s="749">
        <v>191877</v>
      </c>
      <c r="J88" s="749" t="s">
        <v>750</v>
      </c>
      <c r="K88" s="749" t="s">
        <v>652</v>
      </c>
      <c r="L88" s="752">
        <v>46.659999999999989</v>
      </c>
      <c r="M88" s="752">
        <v>1</v>
      </c>
      <c r="N88" s="753">
        <v>46.659999999999989</v>
      </c>
    </row>
    <row r="89" spans="1:14" ht="14.4" customHeight="1" x14ac:dyDescent="0.3">
      <c r="A89" s="747" t="s">
        <v>577</v>
      </c>
      <c r="B89" s="748" t="s">
        <v>578</v>
      </c>
      <c r="C89" s="749" t="s">
        <v>590</v>
      </c>
      <c r="D89" s="750" t="s">
        <v>591</v>
      </c>
      <c r="E89" s="751">
        <v>50113001</v>
      </c>
      <c r="F89" s="750" t="s">
        <v>601</v>
      </c>
      <c r="G89" s="749" t="s">
        <v>602</v>
      </c>
      <c r="H89" s="749">
        <v>193723</v>
      </c>
      <c r="I89" s="749">
        <v>93723</v>
      </c>
      <c r="J89" s="749" t="s">
        <v>751</v>
      </c>
      <c r="K89" s="749" t="s">
        <v>752</v>
      </c>
      <c r="L89" s="752">
        <v>40.280000000000008</v>
      </c>
      <c r="M89" s="752">
        <v>3</v>
      </c>
      <c r="N89" s="753">
        <v>120.84000000000003</v>
      </c>
    </row>
    <row r="90" spans="1:14" ht="14.4" customHeight="1" x14ac:dyDescent="0.3">
      <c r="A90" s="747" t="s">
        <v>577</v>
      </c>
      <c r="B90" s="748" t="s">
        <v>578</v>
      </c>
      <c r="C90" s="749" t="s">
        <v>590</v>
      </c>
      <c r="D90" s="750" t="s">
        <v>591</v>
      </c>
      <c r="E90" s="751">
        <v>50113001</v>
      </c>
      <c r="F90" s="750" t="s">
        <v>601</v>
      </c>
      <c r="G90" s="749" t="s">
        <v>602</v>
      </c>
      <c r="H90" s="749">
        <v>114926</v>
      </c>
      <c r="I90" s="749">
        <v>14926</v>
      </c>
      <c r="J90" s="749" t="s">
        <v>753</v>
      </c>
      <c r="K90" s="749" t="s">
        <v>754</v>
      </c>
      <c r="L90" s="752">
        <v>104.63000000000002</v>
      </c>
      <c r="M90" s="752">
        <v>1</v>
      </c>
      <c r="N90" s="753">
        <v>104.63000000000002</v>
      </c>
    </row>
    <row r="91" spans="1:14" ht="14.4" customHeight="1" x14ac:dyDescent="0.3">
      <c r="A91" s="747" t="s">
        <v>577</v>
      </c>
      <c r="B91" s="748" t="s">
        <v>578</v>
      </c>
      <c r="C91" s="749" t="s">
        <v>590</v>
      </c>
      <c r="D91" s="750" t="s">
        <v>591</v>
      </c>
      <c r="E91" s="751">
        <v>50113001</v>
      </c>
      <c r="F91" s="750" t="s">
        <v>601</v>
      </c>
      <c r="G91" s="749" t="s">
        <v>602</v>
      </c>
      <c r="H91" s="749">
        <v>208466</v>
      </c>
      <c r="I91" s="749">
        <v>208466</v>
      </c>
      <c r="J91" s="749" t="s">
        <v>755</v>
      </c>
      <c r="K91" s="749" t="s">
        <v>756</v>
      </c>
      <c r="L91" s="752">
        <v>792.77</v>
      </c>
      <c r="M91" s="752">
        <v>2</v>
      </c>
      <c r="N91" s="753">
        <v>1585.54</v>
      </c>
    </row>
    <row r="92" spans="1:14" ht="14.4" customHeight="1" x14ac:dyDescent="0.3">
      <c r="A92" s="747" t="s">
        <v>577</v>
      </c>
      <c r="B92" s="748" t="s">
        <v>578</v>
      </c>
      <c r="C92" s="749" t="s">
        <v>590</v>
      </c>
      <c r="D92" s="750" t="s">
        <v>591</v>
      </c>
      <c r="E92" s="751">
        <v>50113001</v>
      </c>
      <c r="F92" s="750" t="s">
        <v>601</v>
      </c>
      <c r="G92" s="749" t="s">
        <v>602</v>
      </c>
      <c r="H92" s="749">
        <v>208465</v>
      </c>
      <c r="I92" s="749">
        <v>208465</v>
      </c>
      <c r="J92" s="749" t="s">
        <v>757</v>
      </c>
      <c r="K92" s="749" t="s">
        <v>758</v>
      </c>
      <c r="L92" s="752">
        <v>2234.6499999999996</v>
      </c>
      <c r="M92" s="752">
        <v>1</v>
      </c>
      <c r="N92" s="753">
        <v>2234.6499999999996</v>
      </c>
    </row>
    <row r="93" spans="1:14" ht="14.4" customHeight="1" x14ac:dyDescent="0.3">
      <c r="A93" s="747" t="s">
        <v>577</v>
      </c>
      <c r="B93" s="748" t="s">
        <v>578</v>
      </c>
      <c r="C93" s="749" t="s">
        <v>590</v>
      </c>
      <c r="D93" s="750" t="s">
        <v>591</v>
      </c>
      <c r="E93" s="751">
        <v>50113001</v>
      </c>
      <c r="F93" s="750" t="s">
        <v>601</v>
      </c>
      <c r="G93" s="749" t="s">
        <v>609</v>
      </c>
      <c r="H93" s="749">
        <v>215964</v>
      </c>
      <c r="I93" s="749">
        <v>215964</v>
      </c>
      <c r="J93" s="749" t="s">
        <v>759</v>
      </c>
      <c r="K93" s="749" t="s">
        <v>760</v>
      </c>
      <c r="L93" s="752">
        <v>162.83000000000004</v>
      </c>
      <c r="M93" s="752">
        <v>1</v>
      </c>
      <c r="N93" s="753">
        <v>162.83000000000004</v>
      </c>
    </row>
    <row r="94" spans="1:14" ht="14.4" customHeight="1" x14ac:dyDescent="0.3">
      <c r="A94" s="747" t="s">
        <v>577</v>
      </c>
      <c r="B94" s="748" t="s">
        <v>578</v>
      </c>
      <c r="C94" s="749" t="s">
        <v>590</v>
      </c>
      <c r="D94" s="750" t="s">
        <v>591</v>
      </c>
      <c r="E94" s="751">
        <v>50113001</v>
      </c>
      <c r="F94" s="750" t="s">
        <v>601</v>
      </c>
      <c r="G94" s="749" t="s">
        <v>602</v>
      </c>
      <c r="H94" s="749">
        <v>101674</v>
      </c>
      <c r="I94" s="749">
        <v>1674</v>
      </c>
      <c r="J94" s="749" t="s">
        <v>761</v>
      </c>
      <c r="K94" s="749" t="s">
        <v>579</v>
      </c>
      <c r="L94" s="752">
        <v>88.580000000000013</v>
      </c>
      <c r="M94" s="752">
        <v>1</v>
      </c>
      <c r="N94" s="753">
        <v>88.580000000000013</v>
      </c>
    </row>
    <row r="95" spans="1:14" ht="14.4" customHeight="1" x14ac:dyDescent="0.3">
      <c r="A95" s="747" t="s">
        <v>577</v>
      </c>
      <c r="B95" s="748" t="s">
        <v>578</v>
      </c>
      <c r="C95" s="749" t="s">
        <v>590</v>
      </c>
      <c r="D95" s="750" t="s">
        <v>591</v>
      </c>
      <c r="E95" s="751">
        <v>50113001</v>
      </c>
      <c r="F95" s="750" t="s">
        <v>601</v>
      </c>
      <c r="G95" s="749" t="s">
        <v>602</v>
      </c>
      <c r="H95" s="749">
        <v>107678</v>
      </c>
      <c r="I95" s="749">
        <v>107678</v>
      </c>
      <c r="J95" s="749" t="s">
        <v>762</v>
      </c>
      <c r="K95" s="749" t="s">
        <v>763</v>
      </c>
      <c r="L95" s="752">
        <v>459.8</v>
      </c>
      <c r="M95" s="752">
        <v>1</v>
      </c>
      <c r="N95" s="753">
        <v>459.8</v>
      </c>
    </row>
    <row r="96" spans="1:14" ht="14.4" customHeight="1" x14ac:dyDescent="0.3">
      <c r="A96" s="747" t="s">
        <v>577</v>
      </c>
      <c r="B96" s="748" t="s">
        <v>578</v>
      </c>
      <c r="C96" s="749" t="s">
        <v>590</v>
      </c>
      <c r="D96" s="750" t="s">
        <v>591</v>
      </c>
      <c r="E96" s="751">
        <v>50113001</v>
      </c>
      <c r="F96" s="750" t="s">
        <v>601</v>
      </c>
      <c r="G96" s="749" t="s">
        <v>602</v>
      </c>
      <c r="H96" s="749">
        <v>100720</v>
      </c>
      <c r="I96" s="749">
        <v>720</v>
      </c>
      <c r="J96" s="749" t="s">
        <v>764</v>
      </c>
      <c r="K96" s="749" t="s">
        <v>765</v>
      </c>
      <c r="L96" s="752">
        <v>78.639999999999986</v>
      </c>
      <c r="M96" s="752">
        <v>4</v>
      </c>
      <c r="N96" s="753">
        <v>314.55999999999995</v>
      </c>
    </row>
    <row r="97" spans="1:14" ht="14.4" customHeight="1" x14ac:dyDescent="0.3">
      <c r="A97" s="747" t="s">
        <v>577</v>
      </c>
      <c r="B97" s="748" t="s">
        <v>578</v>
      </c>
      <c r="C97" s="749" t="s">
        <v>590</v>
      </c>
      <c r="D97" s="750" t="s">
        <v>591</v>
      </c>
      <c r="E97" s="751">
        <v>50113001</v>
      </c>
      <c r="F97" s="750" t="s">
        <v>601</v>
      </c>
      <c r="G97" s="749" t="s">
        <v>602</v>
      </c>
      <c r="H97" s="749">
        <v>900881</v>
      </c>
      <c r="I97" s="749">
        <v>0</v>
      </c>
      <c r="J97" s="749" t="s">
        <v>766</v>
      </c>
      <c r="K97" s="749" t="s">
        <v>579</v>
      </c>
      <c r="L97" s="752">
        <v>132.22704417315467</v>
      </c>
      <c r="M97" s="752">
        <v>7</v>
      </c>
      <c r="N97" s="753">
        <v>925.58930921208275</v>
      </c>
    </row>
    <row r="98" spans="1:14" ht="14.4" customHeight="1" x14ac:dyDescent="0.3">
      <c r="A98" s="747" t="s">
        <v>577</v>
      </c>
      <c r="B98" s="748" t="s">
        <v>578</v>
      </c>
      <c r="C98" s="749" t="s">
        <v>590</v>
      </c>
      <c r="D98" s="750" t="s">
        <v>591</v>
      </c>
      <c r="E98" s="751">
        <v>50113001</v>
      </c>
      <c r="F98" s="750" t="s">
        <v>601</v>
      </c>
      <c r="G98" s="749" t="s">
        <v>602</v>
      </c>
      <c r="H98" s="749">
        <v>900513</v>
      </c>
      <c r="I98" s="749">
        <v>0</v>
      </c>
      <c r="J98" s="749" t="s">
        <v>767</v>
      </c>
      <c r="K98" s="749" t="s">
        <v>579</v>
      </c>
      <c r="L98" s="752">
        <v>76.439087426107562</v>
      </c>
      <c r="M98" s="752">
        <v>4</v>
      </c>
      <c r="N98" s="753">
        <v>305.75634970443025</v>
      </c>
    </row>
    <row r="99" spans="1:14" ht="14.4" customHeight="1" x14ac:dyDescent="0.3">
      <c r="A99" s="747" t="s">
        <v>577</v>
      </c>
      <c r="B99" s="748" t="s">
        <v>578</v>
      </c>
      <c r="C99" s="749" t="s">
        <v>590</v>
      </c>
      <c r="D99" s="750" t="s">
        <v>591</v>
      </c>
      <c r="E99" s="751">
        <v>50113001</v>
      </c>
      <c r="F99" s="750" t="s">
        <v>601</v>
      </c>
      <c r="G99" s="749" t="s">
        <v>602</v>
      </c>
      <c r="H99" s="749">
        <v>500979</v>
      </c>
      <c r="I99" s="749">
        <v>0</v>
      </c>
      <c r="J99" s="749" t="s">
        <v>768</v>
      </c>
      <c r="K99" s="749" t="s">
        <v>579</v>
      </c>
      <c r="L99" s="752">
        <v>54.606311037699889</v>
      </c>
      <c r="M99" s="752">
        <v>3</v>
      </c>
      <c r="N99" s="753">
        <v>163.81893311309966</v>
      </c>
    </row>
    <row r="100" spans="1:14" ht="14.4" customHeight="1" x14ac:dyDescent="0.3">
      <c r="A100" s="747" t="s">
        <v>577</v>
      </c>
      <c r="B100" s="748" t="s">
        <v>578</v>
      </c>
      <c r="C100" s="749" t="s">
        <v>590</v>
      </c>
      <c r="D100" s="750" t="s">
        <v>591</v>
      </c>
      <c r="E100" s="751">
        <v>50113001</v>
      </c>
      <c r="F100" s="750" t="s">
        <v>601</v>
      </c>
      <c r="G100" s="749" t="s">
        <v>602</v>
      </c>
      <c r="H100" s="749">
        <v>900321</v>
      </c>
      <c r="I100" s="749">
        <v>0</v>
      </c>
      <c r="J100" s="749" t="s">
        <v>769</v>
      </c>
      <c r="K100" s="749" t="s">
        <v>579</v>
      </c>
      <c r="L100" s="752">
        <v>78.395918834719652</v>
      </c>
      <c r="M100" s="752">
        <v>2</v>
      </c>
      <c r="N100" s="753">
        <v>156.7918376694393</v>
      </c>
    </row>
    <row r="101" spans="1:14" ht="14.4" customHeight="1" x14ac:dyDescent="0.3">
      <c r="A101" s="747" t="s">
        <v>577</v>
      </c>
      <c r="B101" s="748" t="s">
        <v>578</v>
      </c>
      <c r="C101" s="749" t="s">
        <v>590</v>
      </c>
      <c r="D101" s="750" t="s">
        <v>591</v>
      </c>
      <c r="E101" s="751">
        <v>50113001</v>
      </c>
      <c r="F101" s="750" t="s">
        <v>601</v>
      </c>
      <c r="G101" s="749" t="s">
        <v>602</v>
      </c>
      <c r="H101" s="749">
        <v>501065</v>
      </c>
      <c r="I101" s="749">
        <v>0</v>
      </c>
      <c r="J101" s="749" t="s">
        <v>770</v>
      </c>
      <c r="K101" s="749" t="s">
        <v>579</v>
      </c>
      <c r="L101" s="752">
        <v>227.78</v>
      </c>
      <c r="M101" s="752">
        <v>1</v>
      </c>
      <c r="N101" s="753">
        <v>227.78</v>
      </c>
    </row>
    <row r="102" spans="1:14" ht="14.4" customHeight="1" x14ac:dyDescent="0.3">
      <c r="A102" s="747" t="s">
        <v>577</v>
      </c>
      <c r="B102" s="748" t="s">
        <v>578</v>
      </c>
      <c r="C102" s="749" t="s">
        <v>590</v>
      </c>
      <c r="D102" s="750" t="s">
        <v>591</v>
      </c>
      <c r="E102" s="751">
        <v>50113001</v>
      </c>
      <c r="F102" s="750" t="s">
        <v>601</v>
      </c>
      <c r="G102" s="749" t="s">
        <v>602</v>
      </c>
      <c r="H102" s="749">
        <v>900520</v>
      </c>
      <c r="I102" s="749">
        <v>0</v>
      </c>
      <c r="J102" s="749" t="s">
        <v>771</v>
      </c>
      <c r="K102" s="749" t="s">
        <v>772</v>
      </c>
      <c r="L102" s="752">
        <v>65.365796044671271</v>
      </c>
      <c r="M102" s="752">
        <v>7</v>
      </c>
      <c r="N102" s="753">
        <v>457.56057231269892</v>
      </c>
    </row>
    <row r="103" spans="1:14" ht="14.4" customHeight="1" x14ac:dyDescent="0.3">
      <c r="A103" s="747" t="s">
        <v>577</v>
      </c>
      <c r="B103" s="748" t="s">
        <v>578</v>
      </c>
      <c r="C103" s="749" t="s">
        <v>590</v>
      </c>
      <c r="D103" s="750" t="s">
        <v>591</v>
      </c>
      <c r="E103" s="751">
        <v>50113001</v>
      </c>
      <c r="F103" s="750" t="s">
        <v>601</v>
      </c>
      <c r="G103" s="749" t="s">
        <v>602</v>
      </c>
      <c r="H103" s="749">
        <v>900007</v>
      </c>
      <c r="I103" s="749">
        <v>0</v>
      </c>
      <c r="J103" s="749" t="s">
        <v>773</v>
      </c>
      <c r="K103" s="749" t="s">
        <v>579</v>
      </c>
      <c r="L103" s="752">
        <v>59.741525032349159</v>
      </c>
      <c r="M103" s="752">
        <v>2</v>
      </c>
      <c r="N103" s="753">
        <v>119.48305006469832</v>
      </c>
    </row>
    <row r="104" spans="1:14" ht="14.4" customHeight="1" x14ac:dyDescent="0.3">
      <c r="A104" s="747" t="s">
        <v>577</v>
      </c>
      <c r="B104" s="748" t="s">
        <v>578</v>
      </c>
      <c r="C104" s="749" t="s">
        <v>590</v>
      </c>
      <c r="D104" s="750" t="s">
        <v>591</v>
      </c>
      <c r="E104" s="751">
        <v>50113001</v>
      </c>
      <c r="F104" s="750" t="s">
        <v>601</v>
      </c>
      <c r="G104" s="749" t="s">
        <v>602</v>
      </c>
      <c r="H104" s="749">
        <v>921326</v>
      </c>
      <c r="I104" s="749">
        <v>0</v>
      </c>
      <c r="J104" s="749" t="s">
        <v>774</v>
      </c>
      <c r="K104" s="749" t="s">
        <v>579</v>
      </c>
      <c r="L104" s="752">
        <v>152.74718764858255</v>
      </c>
      <c r="M104" s="752">
        <v>1</v>
      </c>
      <c r="N104" s="753">
        <v>152.74718764858255</v>
      </c>
    </row>
    <row r="105" spans="1:14" ht="14.4" customHeight="1" x14ac:dyDescent="0.3">
      <c r="A105" s="747" t="s">
        <v>577</v>
      </c>
      <c r="B105" s="748" t="s">
        <v>578</v>
      </c>
      <c r="C105" s="749" t="s">
        <v>590</v>
      </c>
      <c r="D105" s="750" t="s">
        <v>591</v>
      </c>
      <c r="E105" s="751">
        <v>50113001</v>
      </c>
      <c r="F105" s="750" t="s">
        <v>601</v>
      </c>
      <c r="G105" s="749" t="s">
        <v>602</v>
      </c>
      <c r="H105" s="749">
        <v>921319</v>
      </c>
      <c r="I105" s="749">
        <v>0</v>
      </c>
      <c r="J105" s="749" t="s">
        <v>775</v>
      </c>
      <c r="K105" s="749" t="s">
        <v>579</v>
      </c>
      <c r="L105" s="752">
        <v>525.43384815940408</v>
      </c>
      <c r="M105" s="752">
        <v>1</v>
      </c>
      <c r="N105" s="753">
        <v>525.43384815940408</v>
      </c>
    </row>
    <row r="106" spans="1:14" ht="14.4" customHeight="1" x14ac:dyDescent="0.3">
      <c r="A106" s="747" t="s">
        <v>577</v>
      </c>
      <c r="B106" s="748" t="s">
        <v>578</v>
      </c>
      <c r="C106" s="749" t="s">
        <v>590</v>
      </c>
      <c r="D106" s="750" t="s">
        <v>591</v>
      </c>
      <c r="E106" s="751">
        <v>50113001</v>
      </c>
      <c r="F106" s="750" t="s">
        <v>601</v>
      </c>
      <c r="G106" s="749" t="s">
        <v>602</v>
      </c>
      <c r="H106" s="749">
        <v>127506</v>
      </c>
      <c r="I106" s="749">
        <v>27506</v>
      </c>
      <c r="J106" s="749" t="s">
        <v>776</v>
      </c>
      <c r="K106" s="749" t="s">
        <v>777</v>
      </c>
      <c r="L106" s="752">
        <v>788.99</v>
      </c>
      <c r="M106" s="752">
        <v>1</v>
      </c>
      <c r="N106" s="753">
        <v>788.99</v>
      </c>
    </row>
    <row r="107" spans="1:14" ht="14.4" customHeight="1" x14ac:dyDescent="0.3">
      <c r="A107" s="747" t="s">
        <v>577</v>
      </c>
      <c r="B107" s="748" t="s">
        <v>578</v>
      </c>
      <c r="C107" s="749" t="s">
        <v>590</v>
      </c>
      <c r="D107" s="750" t="s">
        <v>591</v>
      </c>
      <c r="E107" s="751">
        <v>50113001</v>
      </c>
      <c r="F107" s="750" t="s">
        <v>601</v>
      </c>
      <c r="G107" s="749" t="s">
        <v>609</v>
      </c>
      <c r="H107" s="749">
        <v>128148</v>
      </c>
      <c r="I107" s="749">
        <v>28148</v>
      </c>
      <c r="J107" s="749" t="s">
        <v>778</v>
      </c>
      <c r="K107" s="749" t="s">
        <v>611</v>
      </c>
      <c r="L107" s="752">
        <v>1045.81</v>
      </c>
      <c r="M107" s="752">
        <v>2</v>
      </c>
      <c r="N107" s="753">
        <v>2091.62</v>
      </c>
    </row>
    <row r="108" spans="1:14" ht="14.4" customHeight="1" x14ac:dyDescent="0.3">
      <c r="A108" s="747" t="s">
        <v>577</v>
      </c>
      <c r="B108" s="748" t="s">
        <v>578</v>
      </c>
      <c r="C108" s="749" t="s">
        <v>590</v>
      </c>
      <c r="D108" s="750" t="s">
        <v>591</v>
      </c>
      <c r="E108" s="751">
        <v>50113001</v>
      </c>
      <c r="F108" s="750" t="s">
        <v>601</v>
      </c>
      <c r="G108" s="749" t="s">
        <v>602</v>
      </c>
      <c r="H108" s="749">
        <v>191929</v>
      </c>
      <c r="I108" s="749">
        <v>191929</v>
      </c>
      <c r="J108" s="749" t="s">
        <v>779</v>
      </c>
      <c r="K108" s="749" t="s">
        <v>780</v>
      </c>
      <c r="L108" s="752">
        <v>85.769999999999953</v>
      </c>
      <c r="M108" s="752">
        <v>1</v>
      </c>
      <c r="N108" s="753">
        <v>85.769999999999953</v>
      </c>
    </row>
    <row r="109" spans="1:14" ht="14.4" customHeight="1" x14ac:dyDescent="0.3">
      <c r="A109" s="747" t="s">
        <v>577</v>
      </c>
      <c r="B109" s="748" t="s">
        <v>578</v>
      </c>
      <c r="C109" s="749" t="s">
        <v>590</v>
      </c>
      <c r="D109" s="750" t="s">
        <v>591</v>
      </c>
      <c r="E109" s="751">
        <v>50113001</v>
      </c>
      <c r="F109" s="750" t="s">
        <v>601</v>
      </c>
      <c r="G109" s="749" t="s">
        <v>602</v>
      </c>
      <c r="H109" s="749">
        <v>188217</v>
      </c>
      <c r="I109" s="749">
        <v>88217</v>
      </c>
      <c r="J109" s="749" t="s">
        <v>781</v>
      </c>
      <c r="K109" s="749" t="s">
        <v>782</v>
      </c>
      <c r="L109" s="752">
        <v>127.47</v>
      </c>
      <c r="M109" s="752">
        <v>5</v>
      </c>
      <c r="N109" s="753">
        <v>637.35</v>
      </c>
    </row>
    <row r="110" spans="1:14" ht="14.4" customHeight="1" x14ac:dyDescent="0.3">
      <c r="A110" s="747" t="s">
        <v>577</v>
      </c>
      <c r="B110" s="748" t="s">
        <v>578</v>
      </c>
      <c r="C110" s="749" t="s">
        <v>590</v>
      </c>
      <c r="D110" s="750" t="s">
        <v>591</v>
      </c>
      <c r="E110" s="751">
        <v>50113001</v>
      </c>
      <c r="F110" s="750" t="s">
        <v>601</v>
      </c>
      <c r="G110" s="749" t="s">
        <v>602</v>
      </c>
      <c r="H110" s="749">
        <v>188219</v>
      </c>
      <c r="I110" s="749">
        <v>88219</v>
      </c>
      <c r="J110" s="749" t="s">
        <v>783</v>
      </c>
      <c r="K110" s="749" t="s">
        <v>784</v>
      </c>
      <c r="L110" s="752">
        <v>140.07</v>
      </c>
      <c r="M110" s="752">
        <v>4</v>
      </c>
      <c r="N110" s="753">
        <v>560.28</v>
      </c>
    </row>
    <row r="111" spans="1:14" ht="14.4" customHeight="1" x14ac:dyDescent="0.3">
      <c r="A111" s="747" t="s">
        <v>577</v>
      </c>
      <c r="B111" s="748" t="s">
        <v>578</v>
      </c>
      <c r="C111" s="749" t="s">
        <v>590</v>
      </c>
      <c r="D111" s="750" t="s">
        <v>591</v>
      </c>
      <c r="E111" s="751">
        <v>50113001</v>
      </c>
      <c r="F111" s="750" t="s">
        <v>601</v>
      </c>
      <c r="G111" s="749" t="s">
        <v>609</v>
      </c>
      <c r="H111" s="749">
        <v>149909</v>
      </c>
      <c r="I111" s="749">
        <v>49909</v>
      </c>
      <c r="J111" s="749" t="s">
        <v>785</v>
      </c>
      <c r="K111" s="749" t="s">
        <v>786</v>
      </c>
      <c r="L111" s="752">
        <v>27.929999999999996</v>
      </c>
      <c r="M111" s="752">
        <v>1</v>
      </c>
      <c r="N111" s="753">
        <v>27.929999999999996</v>
      </c>
    </row>
    <row r="112" spans="1:14" ht="14.4" customHeight="1" x14ac:dyDescent="0.3">
      <c r="A112" s="747" t="s">
        <v>577</v>
      </c>
      <c r="B112" s="748" t="s">
        <v>578</v>
      </c>
      <c r="C112" s="749" t="s">
        <v>590</v>
      </c>
      <c r="D112" s="750" t="s">
        <v>591</v>
      </c>
      <c r="E112" s="751">
        <v>50113001</v>
      </c>
      <c r="F112" s="750" t="s">
        <v>601</v>
      </c>
      <c r="G112" s="749" t="s">
        <v>602</v>
      </c>
      <c r="H112" s="749">
        <v>192853</v>
      </c>
      <c r="I112" s="749">
        <v>192853</v>
      </c>
      <c r="J112" s="749" t="s">
        <v>787</v>
      </c>
      <c r="K112" s="749" t="s">
        <v>788</v>
      </c>
      <c r="L112" s="752">
        <v>107.90500000000003</v>
      </c>
      <c r="M112" s="752">
        <v>4</v>
      </c>
      <c r="N112" s="753">
        <v>431.62000000000012</v>
      </c>
    </row>
    <row r="113" spans="1:14" ht="14.4" customHeight="1" x14ac:dyDescent="0.3">
      <c r="A113" s="747" t="s">
        <v>577</v>
      </c>
      <c r="B113" s="748" t="s">
        <v>578</v>
      </c>
      <c r="C113" s="749" t="s">
        <v>590</v>
      </c>
      <c r="D113" s="750" t="s">
        <v>591</v>
      </c>
      <c r="E113" s="751">
        <v>50113001</v>
      </c>
      <c r="F113" s="750" t="s">
        <v>601</v>
      </c>
      <c r="G113" s="749" t="s">
        <v>602</v>
      </c>
      <c r="H113" s="749">
        <v>117992</v>
      </c>
      <c r="I113" s="749">
        <v>17992</v>
      </c>
      <c r="J113" s="749" t="s">
        <v>789</v>
      </c>
      <c r="K113" s="749" t="s">
        <v>790</v>
      </c>
      <c r="L113" s="752">
        <v>94.273333333333312</v>
      </c>
      <c r="M113" s="752">
        <v>6</v>
      </c>
      <c r="N113" s="753">
        <v>565.63999999999987</v>
      </c>
    </row>
    <row r="114" spans="1:14" ht="14.4" customHeight="1" x14ac:dyDescent="0.3">
      <c r="A114" s="747" t="s">
        <v>577</v>
      </c>
      <c r="B114" s="748" t="s">
        <v>578</v>
      </c>
      <c r="C114" s="749" t="s">
        <v>590</v>
      </c>
      <c r="D114" s="750" t="s">
        <v>591</v>
      </c>
      <c r="E114" s="751">
        <v>50113001</v>
      </c>
      <c r="F114" s="750" t="s">
        <v>601</v>
      </c>
      <c r="G114" s="749" t="s">
        <v>602</v>
      </c>
      <c r="H114" s="749">
        <v>100498</v>
      </c>
      <c r="I114" s="749">
        <v>498</v>
      </c>
      <c r="J114" s="749" t="s">
        <v>791</v>
      </c>
      <c r="K114" s="749" t="s">
        <v>792</v>
      </c>
      <c r="L114" s="752">
        <v>96.32999999999997</v>
      </c>
      <c r="M114" s="752">
        <v>4</v>
      </c>
      <c r="N114" s="753">
        <v>385.31999999999988</v>
      </c>
    </row>
    <row r="115" spans="1:14" ht="14.4" customHeight="1" x14ac:dyDescent="0.3">
      <c r="A115" s="747" t="s">
        <v>577</v>
      </c>
      <c r="B115" s="748" t="s">
        <v>578</v>
      </c>
      <c r="C115" s="749" t="s">
        <v>590</v>
      </c>
      <c r="D115" s="750" t="s">
        <v>591</v>
      </c>
      <c r="E115" s="751">
        <v>50113001</v>
      </c>
      <c r="F115" s="750" t="s">
        <v>601</v>
      </c>
      <c r="G115" s="749" t="s">
        <v>602</v>
      </c>
      <c r="H115" s="749">
        <v>102439</v>
      </c>
      <c r="I115" s="749">
        <v>2439</v>
      </c>
      <c r="J115" s="749" t="s">
        <v>793</v>
      </c>
      <c r="K115" s="749" t="s">
        <v>794</v>
      </c>
      <c r="L115" s="752">
        <v>285.08000000000004</v>
      </c>
      <c r="M115" s="752">
        <v>3</v>
      </c>
      <c r="N115" s="753">
        <v>855.24000000000012</v>
      </c>
    </row>
    <row r="116" spans="1:14" ht="14.4" customHeight="1" x14ac:dyDescent="0.3">
      <c r="A116" s="747" t="s">
        <v>577</v>
      </c>
      <c r="B116" s="748" t="s">
        <v>578</v>
      </c>
      <c r="C116" s="749" t="s">
        <v>590</v>
      </c>
      <c r="D116" s="750" t="s">
        <v>591</v>
      </c>
      <c r="E116" s="751">
        <v>50113001</v>
      </c>
      <c r="F116" s="750" t="s">
        <v>601</v>
      </c>
      <c r="G116" s="749" t="s">
        <v>602</v>
      </c>
      <c r="H116" s="749">
        <v>157525</v>
      </c>
      <c r="I116" s="749">
        <v>57525</v>
      </c>
      <c r="J116" s="749" t="s">
        <v>795</v>
      </c>
      <c r="K116" s="749" t="s">
        <v>796</v>
      </c>
      <c r="L116" s="752">
        <v>97.53000000000003</v>
      </c>
      <c r="M116" s="752">
        <v>2</v>
      </c>
      <c r="N116" s="753">
        <v>195.06000000000006</v>
      </c>
    </row>
    <row r="117" spans="1:14" ht="14.4" customHeight="1" x14ac:dyDescent="0.3">
      <c r="A117" s="747" t="s">
        <v>577</v>
      </c>
      <c r="B117" s="748" t="s">
        <v>578</v>
      </c>
      <c r="C117" s="749" t="s">
        <v>590</v>
      </c>
      <c r="D117" s="750" t="s">
        <v>591</v>
      </c>
      <c r="E117" s="751">
        <v>50113001</v>
      </c>
      <c r="F117" s="750" t="s">
        <v>601</v>
      </c>
      <c r="G117" s="749" t="s">
        <v>602</v>
      </c>
      <c r="H117" s="749">
        <v>109414</v>
      </c>
      <c r="I117" s="749">
        <v>119687</v>
      </c>
      <c r="J117" s="749" t="s">
        <v>797</v>
      </c>
      <c r="K117" s="749" t="s">
        <v>798</v>
      </c>
      <c r="L117" s="752">
        <v>61.779999999999973</v>
      </c>
      <c r="M117" s="752">
        <v>1</v>
      </c>
      <c r="N117" s="753">
        <v>61.779999999999973</v>
      </c>
    </row>
    <row r="118" spans="1:14" ht="14.4" customHeight="1" x14ac:dyDescent="0.3">
      <c r="A118" s="747" t="s">
        <v>577</v>
      </c>
      <c r="B118" s="748" t="s">
        <v>578</v>
      </c>
      <c r="C118" s="749" t="s">
        <v>590</v>
      </c>
      <c r="D118" s="750" t="s">
        <v>591</v>
      </c>
      <c r="E118" s="751">
        <v>50113001</v>
      </c>
      <c r="F118" s="750" t="s">
        <v>601</v>
      </c>
      <c r="G118" s="749" t="s">
        <v>602</v>
      </c>
      <c r="H118" s="749">
        <v>171031</v>
      </c>
      <c r="I118" s="749">
        <v>171031</v>
      </c>
      <c r="J118" s="749" t="s">
        <v>799</v>
      </c>
      <c r="K118" s="749" t="s">
        <v>800</v>
      </c>
      <c r="L118" s="752">
        <v>84.14</v>
      </c>
      <c r="M118" s="752">
        <v>1</v>
      </c>
      <c r="N118" s="753">
        <v>84.14</v>
      </c>
    </row>
    <row r="119" spans="1:14" ht="14.4" customHeight="1" x14ac:dyDescent="0.3">
      <c r="A119" s="747" t="s">
        <v>577</v>
      </c>
      <c r="B119" s="748" t="s">
        <v>578</v>
      </c>
      <c r="C119" s="749" t="s">
        <v>590</v>
      </c>
      <c r="D119" s="750" t="s">
        <v>591</v>
      </c>
      <c r="E119" s="751">
        <v>50113001</v>
      </c>
      <c r="F119" s="750" t="s">
        <v>601</v>
      </c>
      <c r="G119" s="749" t="s">
        <v>602</v>
      </c>
      <c r="H119" s="749">
        <v>100527</v>
      </c>
      <c r="I119" s="749">
        <v>527</v>
      </c>
      <c r="J119" s="749" t="s">
        <v>801</v>
      </c>
      <c r="K119" s="749" t="s">
        <v>802</v>
      </c>
      <c r="L119" s="752">
        <v>136.54999999999998</v>
      </c>
      <c r="M119" s="752">
        <v>1</v>
      </c>
      <c r="N119" s="753">
        <v>136.54999999999998</v>
      </c>
    </row>
    <row r="120" spans="1:14" ht="14.4" customHeight="1" x14ac:dyDescent="0.3">
      <c r="A120" s="747" t="s">
        <v>577</v>
      </c>
      <c r="B120" s="748" t="s">
        <v>578</v>
      </c>
      <c r="C120" s="749" t="s">
        <v>590</v>
      </c>
      <c r="D120" s="750" t="s">
        <v>591</v>
      </c>
      <c r="E120" s="751">
        <v>50113001</v>
      </c>
      <c r="F120" s="750" t="s">
        <v>601</v>
      </c>
      <c r="G120" s="749" t="s">
        <v>602</v>
      </c>
      <c r="H120" s="749">
        <v>110086</v>
      </c>
      <c r="I120" s="749">
        <v>10086</v>
      </c>
      <c r="J120" s="749" t="s">
        <v>803</v>
      </c>
      <c r="K120" s="749" t="s">
        <v>804</v>
      </c>
      <c r="L120" s="752">
        <v>1592.8</v>
      </c>
      <c r="M120" s="752">
        <v>14</v>
      </c>
      <c r="N120" s="753">
        <v>22299.200000000001</v>
      </c>
    </row>
    <row r="121" spans="1:14" ht="14.4" customHeight="1" x14ac:dyDescent="0.3">
      <c r="A121" s="747" t="s">
        <v>577</v>
      </c>
      <c r="B121" s="748" t="s">
        <v>578</v>
      </c>
      <c r="C121" s="749" t="s">
        <v>590</v>
      </c>
      <c r="D121" s="750" t="s">
        <v>591</v>
      </c>
      <c r="E121" s="751">
        <v>50113001</v>
      </c>
      <c r="F121" s="750" t="s">
        <v>601</v>
      </c>
      <c r="G121" s="749" t="s">
        <v>602</v>
      </c>
      <c r="H121" s="749">
        <v>184398</v>
      </c>
      <c r="I121" s="749">
        <v>84398</v>
      </c>
      <c r="J121" s="749" t="s">
        <v>805</v>
      </c>
      <c r="K121" s="749" t="s">
        <v>806</v>
      </c>
      <c r="L121" s="752">
        <v>411.92999999999995</v>
      </c>
      <c r="M121" s="752">
        <v>1</v>
      </c>
      <c r="N121" s="753">
        <v>411.92999999999995</v>
      </c>
    </row>
    <row r="122" spans="1:14" ht="14.4" customHeight="1" x14ac:dyDescent="0.3">
      <c r="A122" s="747" t="s">
        <v>577</v>
      </c>
      <c r="B122" s="748" t="s">
        <v>578</v>
      </c>
      <c r="C122" s="749" t="s">
        <v>590</v>
      </c>
      <c r="D122" s="750" t="s">
        <v>591</v>
      </c>
      <c r="E122" s="751">
        <v>50113001</v>
      </c>
      <c r="F122" s="750" t="s">
        <v>601</v>
      </c>
      <c r="G122" s="749" t="s">
        <v>602</v>
      </c>
      <c r="H122" s="749">
        <v>184399</v>
      </c>
      <c r="I122" s="749">
        <v>84399</v>
      </c>
      <c r="J122" s="749" t="s">
        <v>807</v>
      </c>
      <c r="K122" s="749" t="s">
        <v>808</v>
      </c>
      <c r="L122" s="752">
        <v>320.25</v>
      </c>
      <c r="M122" s="752">
        <v>2</v>
      </c>
      <c r="N122" s="753">
        <v>640.5</v>
      </c>
    </row>
    <row r="123" spans="1:14" ht="14.4" customHeight="1" x14ac:dyDescent="0.3">
      <c r="A123" s="747" t="s">
        <v>577</v>
      </c>
      <c r="B123" s="748" t="s">
        <v>578</v>
      </c>
      <c r="C123" s="749" t="s">
        <v>590</v>
      </c>
      <c r="D123" s="750" t="s">
        <v>591</v>
      </c>
      <c r="E123" s="751">
        <v>50113001</v>
      </c>
      <c r="F123" s="750" t="s">
        <v>601</v>
      </c>
      <c r="G123" s="749" t="s">
        <v>609</v>
      </c>
      <c r="H123" s="749">
        <v>849187</v>
      </c>
      <c r="I123" s="749">
        <v>111902</v>
      </c>
      <c r="J123" s="749" t="s">
        <v>809</v>
      </c>
      <c r="K123" s="749" t="s">
        <v>810</v>
      </c>
      <c r="L123" s="752">
        <v>32.33</v>
      </c>
      <c r="M123" s="752">
        <v>1</v>
      </c>
      <c r="N123" s="753">
        <v>32.33</v>
      </c>
    </row>
    <row r="124" spans="1:14" ht="14.4" customHeight="1" x14ac:dyDescent="0.3">
      <c r="A124" s="747" t="s">
        <v>577</v>
      </c>
      <c r="B124" s="748" t="s">
        <v>578</v>
      </c>
      <c r="C124" s="749" t="s">
        <v>590</v>
      </c>
      <c r="D124" s="750" t="s">
        <v>591</v>
      </c>
      <c r="E124" s="751">
        <v>50113001</v>
      </c>
      <c r="F124" s="750" t="s">
        <v>601</v>
      </c>
      <c r="G124" s="749" t="s">
        <v>602</v>
      </c>
      <c r="H124" s="749">
        <v>988466</v>
      </c>
      <c r="I124" s="749">
        <v>192729</v>
      </c>
      <c r="J124" s="749" t="s">
        <v>811</v>
      </c>
      <c r="K124" s="749" t="s">
        <v>812</v>
      </c>
      <c r="L124" s="752">
        <v>54.099999999999994</v>
      </c>
      <c r="M124" s="752">
        <v>4</v>
      </c>
      <c r="N124" s="753">
        <v>216.39999999999998</v>
      </c>
    </row>
    <row r="125" spans="1:14" ht="14.4" customHeight="1" x14ac:dyDescent="0.3">
      <c r="A125" s="747" t="s">
        <v>577</v>
      </c>
      <c r="B125" s="748" t="s">
        <v>578</v>
      </c>
      <c r="C125" s="749" t="s">
        <v>590</v>
      </c>
      <c r="D125" s="750" t="s">
        <v>591</v>
      </c>
      <c r="E125" s="751">
        <v>50113001</v>
      </c>
      <c r="F125" s="750" t="s">
        <v>601</v>
      </c>
      <c r="G125" s="749" t="s">
        <v>609</v>
      </c>
      <c r="H125" s="749">
        <v>155823</v>
      </c>
      <c r="I125" s="749">
        <v>55823</v>
      </c>
      <c r="J125" s="749" t="s">
        <v>813</v>
      </c>
      <c r="K125" s="749" t="s">
        <v>814</v>
      </c>
      <c r="L125" s="752">
        <v>33.469999999999992</v>
      </c>
      <c r="M125" s="752">
        <v>145</v>
      </c>
      <c r="N125" s="753">
        <v>4853.1499999999987</v>
      </c>
    </row>
    <row r="126" spans="1:14" ht="14.4" customHeight="1" x14ac:dyDescent="0.3">
      <c r="A126" s="747" t="s">
        <v>577</v>
      </c>
      <c r="B126" s="748" t="s">
        <v>578</v>
      </c>
      <c r="C126" s="749" t="s">
        <v>590</v>
      </c>
      <c r="D126" s="750" t="s">
        <v>591</v>
      </c>
      <c r="E126" s="751">
        <v>50113001</v>
      </c>
      <c r="F126" s="750" t="s">
        <v>601</v>
      </c>
      <c r="G126" s="749" t="s">
        <v>609</v>
      </c>
      <c r="H126" s="749">
        <v>155824</v>
      </c>
      <c r="I126" s="749">
        <v>55824</v>
      </c>
      <c r="J126" s="749" t="s">
        <v>813</v>
      </c>
      <c r="K126" s="749" t="s">
        <v>815</v>
      </c>
      <c r="L126" s="752">
        <v>50.706774193548391</v>
      </c>
      <c r="M126" s="752">
        <v>62</v>
      </c>
      <c r="N126" s="753">
        <v>3143.82</v>
      </c>
    </row>
    <row r="127" spans="1:14" ht="14.4" customHeight="1" x14ac:dyDescent="0.3">
      <c r="A127" s="747" t="s">
        <v>577</v>
      </c>
      <c r="B127" s="748" t="s">
        <v>578</v>
      </c>
      <c r="C127" s="749" t="s">
        <v>590</v>
      </c>
      <c r="D127" s="750" t="s">
        <v>591</v>
      </c>
      <c r="E127" s="751">
        <v>50113001</v>
      </c>
      <c r="F127" s="750" t="s">
        <v>601</v>
      </c>
      <c r="G127" s="749" t="s">
        <v>609</v>
      </c>
      <c r="H127" s="749">
        <v>126789</v>
      </c>
      <c r="I127" s="749">
        <v>26789</v>
      </c>
      <c r="J127" s="749" t="s">
        <v>816</v>
      </c>
      <c r="K127" s="749" t="s">
        <v>611</v>
      </c>
      <c r="L127" s="752">
        <v>671.91</v>
      </c>
      <c r="M127" s="752">
        <v>1</v>
      </c>
      <c r="N127" s="753">
        <v>671.91</v>
      </c>
    </row>
    <row r="128" spans="1:14" ht="14.4" customHeight="1" x14ac:dyDescent="0.3">
      <c r="A128" s="747" t="s">
        <v>577</v>
      </c>
      <c r="B128" s="748" t="s">
        <v>578</v>
      </c>
      <c r="C128" s="749" t="s">
        <v>590</v>
      </c>
      <c r="D128" s="750" t="s">
        <v>591</v>
      </c>
      <c r="E128" s="751">
        <v>50113001</v>
      </c>
      <c r="F128" s="750" t="s">
        <v>601</v>
      </c>
      <c r="G128" s="749" t="s">
        <v>602</v>
      </c>
      <c r="H128" s="749">
        <v>100876</v>
      </c>
      <c r="I128" s="749">
        <v>876</v>
      </c>
      <c r="J128" s="749" t="s">
        <v>817</v>
      </c>
      <c r="K128" s="749" t="s">
        <v>818</v>
      </c>
      <c r="L128" s="752">
        <v>66.260000000000019</v>
      </c>
      <c r="M128" s="752">
        <v>1</v>
      </c>
      <c r="N128" s="753">
        <v>66.260000000000019</v>
      </c>
    </row>
    <row r="129" spans="1:14" ht="14.4" customHeight="1" x14ac:dyDescent="0.3">
      <c r="A129" s="747" t="s">
        <v>577</v>
      </c>
      <c r="B129" s="748" t="s">
        <v>578</v>
      </c>
      <c r="C129" s="749" t="s">
        <v>590</v>
      </c>
      <c r="D129" s="750" t="s">
        <v>591</v>
      </c>
      <c r="E129" s="751">
        <v>50113001</v>
      </c>
      <c r="F129" s="750" t="s">
        <v>601</v>
      </c>
      <c r="G129" s="749" t="s">
        <v>602</v>
      </c>
      <c r="H129" s="749">
        <v>101940</v>
      </c>
      <c r="I129" s="749">
        <v>1940</v>
      </c>
      <c r="J129" s="749" t="s">
        <v>819</v>
      </c>
      <c r="K129" s="749" t="s">
        <v>820</v>
      </c>
      <c r="L129" s="752">
        <v>34.850000000000009</v>
      </c>
      <c r="M129" s="752">
        <v>1</v>
      </c>
      <c r="N129" s="753">
        <v>34.850000000000009</v>
      </c>
    </row>
    <row r="130" spans="1:14" ht="14.4" customHeight="1" x14ac:dyDescent="0.3">
      <c r="A130" s="747" t="s">
        <v>577</v>
      </c>
      <c r="B130" s="748" t="s">
        <v>578</v>
      </c>
      <c r="C130" s="749" t="s">
        <v>590</v>
      </c>
      <c r="D130" s="750" t="s">
        <v>591</v>
      </c>
      <c r="E130" s="751">
        <v>50113001</v>
      </c>
      <c r="F130" s="750" t="s">
        <v>601</v>
      </c>
      <c r="G130" s="749" t="s">
        <v>609</v>
      </c>
      <c r="H130" s="749">
        <v>850729</v>
      </c>
      <c r="I130" s="749">
        <v>157875</v>
      </c>
      <c r="J130" s="749" t="s">
        <v>821</v>
      </c>
      <c r="K130" s="749" t="s">
        <v>822</v>
      </c>
      <c r="L130" s="752">
        <v>225.5</v>
      </c>
      <c r="M130" s="752">
        <v>54</v>
      </c>
      <c r="N130" s="753">
        <v>12177</v>
      </c>
    </row>
    <row r="131" spans="1:14" ht="14.4" customHeight="1" x14ac:dyDescent="0.3">
      <c r="A131" s="747" t="s">
        <v>577</v>
      </c>
      <c r="B131" s="748" t="s">
        <v>578</v>
      </c>
      <c r="C131" s="749" t="s">
        <v>590</v>
      </c>
      <c r="D131" s="750" t="s">
        <v>591</v>
      </c>
      <c r="E131" s="751">
        <v>50113001</v>
      </c>
      <c r="F131" s="750" t="s">
        <v>601</v>
      </c>
      <c r="G131" s="749" t="s">
        <v>602</v>
      </c>
      <c r="H131" s="749">
        <v>849941</v>
      </c>
      <c r="I131" s="749">
        <v>162142</v>
      </c>
      <c r="J131" s="749" t="s">
        <v>823</v>
      </c>
      <c r="K131" s="749" t="s">
        <v>824</v>
      </c>
      <c r="L131" s="752">
        <v>29.724999999999994</v>
      </c>
      <c r="M131" s="752">
        <v>4</v>
      </c>
      <c r="N131" s="753">
        <v>118.89999999999998</v>
      </c>
    </row>
    <row r="132" spans="1:14" ht="14.4" customHeight="1" x14ac:dyDescent="0.3">
      <c r="A132" s="747" t="s">
        <v>577</v>
      </c>
      <c r="B132" s="748" t="s">
        <v>578</v>
      </c>
      <c r="C132" s="749" t="s">
        <v>590</v>
      </c>
      <c r="D132" s="750" t="s">
        <v>591</v>
      </c>
      <c r="E132" s="751">
        <v>50113001</v>
      </c>
      <c r="F132" s="750" t="s">
        <v>601</v>
      </c>
      <c r="G132" s="749" t="s">
        <v>602</v>
      </c>
      <c r="H132" s="749">
        <v>130229</v>
      </c>
      <c r="I132" s="749">
        <v>30229</v>
      </c>
      <c r="J132" s="749" t="s">
        <v>825</v>
      </c>
      <c r="K132" s="749" t="s">
        <v>826</v>
      </c>
      <c r="L132" s="752">
        <v>148.89999999999998</v>
      </c>
      <c r="M132" s="752">
        <v>4</v>
      </c>
      <c r="N132" s="753">
        <v>595.59999999999991</v>
      </c>
    </row>
    <row r="133" spans="1:14" ht="14.4" customHeight="1" x14ac:dyDescent="0.3">
      <c r="A133" s="747" t="s">
        <v>577</v>
      </c>
      <c r="B133" s="748" t="s">
        <v>578</v>
      </c>
      <c r="C133" s="749" t="s">
        <v>590</v>
      </c>
      <c r="D133" s="750" t="s">
        <v>591</v>
      </c>
      <c r="E133" s="751">
        <v>50113001</v>
      </c>
      <c r="F133" s="750" t="s">
        <v>601</v>
      </c>
      <c r="G133" s="749" t="s">
        <v>602</v>
      </c>
      <c r="H133" s="749">
        <v>203215</v>
      </c>
      <c r="I133" s="749">
        <v>203215</v>
      </c>
      <c r="J133" s="749" t="s">
        <v>827</v>
      </c>
      <c r="K133" s="749" t="s">
        <v>828</v>
      </c>
      <c r="L133" s="752">
        <v>98.739999999999966</v>
      </c>
      <c r="M133" s="752">
        <v>2</v>
      </c>
      <c r="N133" s="753">
        <v>197.47999999999993</v>
      </c>
    </row>
    <row r="134" spans="1:14" ht="14.4" customHeight="1" x14ac:dyDescent="0.3">
      <c r="A134" s="747" t="s">
        <v>577</v>
      </c>
      <c r="B134" s="748" t="s">
        <v>578</v>
      </c>
      <c r="C134" s="749" t="s">
        <v>590</v>
      </c>
      <c r="D134" s="750" t="s">
        <v>591</v>
      </c>
      <c r="E134" s="751">
        <v>50113001</v>
      </c>
      <c r="F134" s="750" t="s">
        <v>601</v>
      </c>
      <c r="G134" s="749" t="s">
        <v>602</v>
      </c>
      <c r="H134" s="749">
        <v>100269</v>
      </c>
      <c r="I134" s="749">
        <v>269</v>
      </c>
      <c r="J134" s="749" t="s">
        <v>829</v>
      </c>
      <c r="K134" s="749" t="s">
        <v>830</v>
      </c>
      <c r="L134" s="752">
        <v>40.81</v>
      </c>
      <c r="M134" s="752">
        <v>2</v>
      </c>
      <c r="N134" s="753">
        <v>81.62</v>
      </c>
    </row>
    <row r="135" spans="1:14" ht="14.4" customHeight="1" x14ac:dyDescent="0.3">
      <c r="A135" s="747" t="s">
        <v>577</v>
      </c>
      <c r="B135" s="748" t="s">
        <v>578</v>
      </c>
      <c r="C135" s="749" t="s">
        <v>590</v>
      </c>
      <c r="D135" s="750" t="s">
        <v>591</v>
      </c>
      <c r="E135" s="751">
        <v>50113001</v>
      </c>
      <c r="F135" s="750" t="s">
        <v>601</v>
      </c>
      <c r="G135" s="749" t="s">
        <v>579</v>
      </c>
      <c r="H135" s="749">
        <v>211472</v>
      </c>
      <c r="I135" s="749">
        <v>211472</v>
      </c>
      <c r="J135" s="749" t="s">
        <v>831</v>
      </c>
      <c r="K135" s="749" t="s">
        <v>832</v>
      </c>
      <c r="L135" s="752">
        <v>226.17</v>
      </c>
      <c r="M135" s="752">
        <v>1</v>
      </c>
      <c r="N135" s="753">
        <v>226.17</v>
      </c>
    </row>
    <row r="136" spans="1:14" ht="14.4" customHeight="1" x14ac:dyDescent="0.3">
      <c r="A136" s="747" t="s">
        <v>577</v>
      </c>
      <c r="B136" s="748" t="s">
        <v>578</v>
      </c>
      <c r="C136" s="749" t="s">
        <v>590</v>
      </c>
      <c r="D136" s="750" t="s">
        <v>591</v>
      </c>
      <c r="E136" s="751">
        <v>50113001</v>
      </c>
      <c r="F136" s="750" t="s">
        <v>601</v>
      </c>
      <c r="G136" s="749" t="s">
        <v>579</v>
      </c>
      <c r="H136" s="749">
        <v>992654</v>
      </c>
      <c r="I136" s="749">
        <v>211462</v>
      </c>
      <c r="J136" s="749" t="s">
        <v>833</v>
      </c>
      <c r="K136" s="749" t="s">
        <v>832</v>
      </c>
      <c r="L136" s="752">
        <v>111.28000000000003</v>
      </c>
      <c r="M136" s="752">
        <v>1</v>
      </c>
      <c r="N136" s="753">
        <v>111.28000000000003</v>
      </c>
    </row>
    <row r="137" spans="1:14" ht="14.4" customHeight="1" x14ac:dyDescent="0.3">
      <c r="A137" s="747" t="s">
        <v>577</v>
      </c>
      <c r="B137" s="748" t="s">
        <v>578</v>
      </c>
      <c r="C137" s="749" t="s">
        <v>590</v>
      </c>
      <c r="D137" s="750" t="s">
        <v>591</v>
      </c>
      <c r="E137" s="751">
        <v>50113001</v>
      </c>
      <c r="F137" s="750" t="s">
        <v>601</v>
      </c>
      <c r="G137" s="749" t="s">
        <v>609</v>
      </c>
      <c r="H137" s="749">
        <v>846823</v>
      </c>
      <c r="I137" s="749">
        <v>124101</v>
      </c>
      <c r="J137" s="749" t="s">
        <v>834</v>
      </c>
      <c r="K137" s="749" t="s">
        <v>678</v>
      </c>
      <c r="L137" s="752">
        <v>185.26000000000002</v>
      </c>
      <c r="M137" s="752">
        <v>1</v>
      </c>
      <c r="N137" s="753">
        <v>185.26000000000002</v>
      </c>
    </row>
    <row r="138" spans="1:14" ht="14.4" customHeight="1" x14ac:dyDescent="0.3">
      <c r="A138" s="747" t="s">
        <v>577</v>
      </c>
      <c r="B138" s="748" t="s">
        <v>578</v>
      </c>
      <c r="C138" s="749" t="s">
        <v>590</v>
      </c>
      <c r="D138" s="750" t="s">
        <v>591</v>
      </c>
      <c r="E138" s="751">
        <v>50113001</v>
      </c>
      <c r="F138" s="750" t="s">
        <v>601</v>
      </c>
      <c r="G138" s="749" t="s">
        <v>609</v>
      </c>
      <c r="H138" s="749">
        <v>844651</v>
      </c>
      <c r="I138" s="749">
        <v>101205</v>
      </c>
      <c r="J138" s="749" t="s">
        <v>835</v>
      </c>
      <c r="K138" s="749" t="s">
        <v>650</v>
      </c>
      <c r="L138" s="752">
        <v>86.090000000000046</v>
      </c>
      <c r="M138" s="752">
        <v>1</v>
      </c>
      <c r="N138" s="753">
        <v>86.090000000000046</v>
      </c>
    </row>
    <row r="139" spans="1:14" ht="14.4" customHeight="1" x14ac:dyDescent="0.3">
      <c r="A139" s="747" t="s">
        <v>577</v>
      </c>
      <c r="B139" s="748" t="s">
        <v>578</v>
      </c>
      <c r="C139" s="749" t="s">
        <v>590</v>
      </c>
      <c r="D139" s="750" t="s">
        <v>591</v>
      </c>
      <c r="E139" s="751">
        <v>50113001</v>
      </c>
      <c r="F139" s="750" t="s">
        <v>601</v>
      </c>
      <c r="G139" s="749" t="s">
        <v>609</v>
      </c>
      <c r="H139" s="749">
        <v>845220</v>
      </c>
      <c r="I139" s="749">
        <v>101211</v>
      </c>
      <c r="J139" s="749" t="s">
        <v>835</v>
      </c>
      <c r="K139" s="749" t="s">
        <v>668</v>
      </c>
      <c r="L139" s="752">
        <v>219.59</v>
      </c>
      <c r="M139" s="752">
        <v>1</v>
      </c>
      <c r="N139" s="753">
        <v>219.59</v>
      </c>
    </row>
    <row r="140" spans="1:14" ht="14.4" customHeight="1" x14ac:dyDescent="0.3">
      <c r="A140" s="747" t="s">
        <v>577</v>
      </c>
      <c r="B140" s="748" t="s">
        <v>578</v>
      </c>
      <c r="C140" s="749" t="s">
        <v>590</v>
      </c>
      <c r="D140" s="750" t="s">
        <v>591</v>
      </c>
      <c r="E140" s="751">
        <v>50113001</v>
      </c>
      <c r="F140" s="750" t="s">
        <v>601</v>
      </c>
      <c r="G140" s="749" t="s">
        <v>609</v>
      </c>
      <c r="H140" s="749">
        <v>844738</v>
      </c>
      <c r="I140" s="749">
        <v>101227</v>
      </c>
      <c r="J140" s="749" t="s">
        <v>836</v>
      </c>
      <c r="K140" s="749" t="s">
        <v>837</v>
      </c>
      <c r="L140" s="752">
        <v>162.79</v>
      </c>
      <c r="M140" s="752">
        <v>1</v>
      </c>
      <c r="N140" s="753">
        <v>162.79</v>
      </c>
    </row>
    <row r="141" spans="1:14" ht="14.4" customHeight="1" x14ac:dyDescent="0.3">
      <c r="A141" s="747" t="s">
        <v>577</v>
      </c>
      <c r="B141" s="748" t="s">
        <v>578</v>
      </c>
      <c r="C141" s="749" t="s">
        <v>590</v>
      </c>
      <c r="D141" s="750" t="s">
        <v>591</v>
      </c>
      <c r="E141" s="751">
        <v>50113001</v>
      </c>
      <c r="F141" s="750" t="s">
        <v>601</v>
      </c>
      <c r="G141" s="749" t="s">
        <v>602</v>
      </c>
      <c r="H141" s="749">
        <v>159358</v>
      </c>
      <c r="I141" s="749">
        <v>59358</v>
      </c>
      <c r="J141" s="749" t="s">
        <v>838</v>
      </c>
      <c r="K141" s="749" t="s">
        <v>839</v>
      </c>
      <c r="L141" s="752">
        <v>326.47999999999996</v>
      </c>
      <c r="M141" s="752">
        <v>14</v>
      </c>
      <c r="N141" s="753">
        <v>4570.7199999999993</v>
      </c>
    </row>
    <row r="142" spans="1:14" ht="14.4" customHeight="1" x14ac:dyDescent="0.3">
      <c r="A142" s="747" t="s">
        <v>577</v>
      </c>
      <c r="B142" s="748" t="s">
        <v>578</v>
      </c>
      <c r="C142" s="749" t="s">
        <v>590</v>
      </c>
      <c r="D142" s="750" t="s">
        <v>591</v>
      </c>
      <c r="E142" s="751">
        <v>50113001</v>
      </c>
      <c r="F142" s="750" t="s">
        <v>601</v>
      </c>
      <c r="G142" s="749" t="s">
        <v>602</v>
      </c>
      <c r="H142" s="749">
        <v>114958</v>
      </c>
      <c r="I142" s="749">
        <v>14958</v>
      </c>
      <c r="J142" s="749" t="s">
        <v>840</v>
      </c>
      <c r="K142" s="749" t="s">
        <v>841</v>
      </c>
      <c r="L142" s="752">
        <v>32.889999999999979</v>
      </c>
      <c r="M142" s="752">
        <v>1</v>
      </c>
      <c r="N142" s="753">
        <v>32.889999999999979</v>
      </c>
    </row>
    <row r="143" spans="1:14" ht="14.4" customHeight="1" x14ac:dyDescent="0.3">
      <c r="A143" s="747" t="s">
        <v>577</v>
      </c>
      <c r="B143" s="748" t="s">
        <v>578</v>
      </c>
      <c r="C143" s="749" t="s">
        <v>590</v>
      </c>
      <c r="D143" s="750" t="s">
        <v>591</v>
      </c>
      <c r="E143" s="751">
        <v>50113001</v>
      </c>
      <c r="F143" s="750" t="s">
        <v>601</v>
      </c>
      <c r="G143" s="749" t="s">
        <v>602</v>
      </c>
      <c r="H143" s="749">
        <v>114937</v>
      </c>
      <c r="I143" s="749">
        <v>14937</v>
      </c>
      <c r="J143" s="749" t="s">
        <v>842</v>
      </c>
      <c r="K143" s="749" t="s">
        <v>843</v>
      </c>
      <c r="L143" s="752">
        <v>79.680000000000021</v>
      </c>
      <c r="M143" s="752">
        <v>1</v>
      </c>
      <c r="N143" s="753">
        <v>79.680000000000021</v>
      </c>
    </row>
    <row r="144" spans="1:14" ht="14.4" customHeight="1" x14ac:dyDescent="0.3">
      <c r="A144" s="747" t="s">
        <v>577</v>
      </c>
      <c r="B144" s="748" t="s">
        <v>578</v>
      </c>
      <c r="C144" s="749" t="s">
        <v>590</v>
      </c>
      <c r="D144" s="750" t="s">
        <v>591</v>
      </c>
      <c r="E144" s="751">
        <v>50113001</v>
      </c>
      <c r="F144" s="750" t="s">
        <v>601</v>
      </c>
      <c r="G144" s="749" t="s">
        <v>602</v>
      </c>
      <c r="H144" s="749">
        <v>840138</v>
      </c>
      <c r="I144" s="749">
        <v>58160</v>
      </c>
      <c r="J144" s="749" t="s">
        <v>844</v>
      </c>
      <c r="K144" s="749" t="s">
        <v>845</v>
      </c>
      <c r="L144" s="752">
        <v>55.02</v>
      </c>
      <c r="M144" s="752">
        <v>1</v>
      </c>
      <c r="N144" s="753">
        <v>55.02</v>
      </c>
    </row>
    <row r="145" spans="1:14" ht="14.4" customHeight="1" x14ac:dyDescent="0.3">
      <c r="A145" s="747" t="s">
        <v>577</v>
      </c>
      <c r="B145" s="748" t="s">
        <v>578</v>
      </c>
      <c r="C145" s="749" t="s">
        <v>590</v>
      </c>
      <c r="D145" s="750" t="s">
        <v>591</v>
      </c>
      <c r="E145" s="751">
        <v>50113001</v>
      </c>
      <c r="F145" s="750" t="s">
        <v>601</v>
      </c>
      <c r="G145" s="749" t="s">
        <v>602</v>
      </c>
      <c r="H145" s="749">
        <v>218094</v>
      </c>
      <c r="I145" s="749">
        <v>218094</v>
      </c>
      <c r="J145" s="749" t="s">
        <v>846</v>
      </c>
      <c r="K145" s="749" t="s">
        <v>847</v>
      </c>
      <c r="L145" s="752">
        <v>108.39000000000003</v>
      </c>
      <c r="M145" s="752">
        <v>6</v>
      </c>
      <c r="N145" s="753">
        <v>650.34000000000015</v>
      </c>
    </row>
    <row r="146" spans="1:14" ht="14.4" customHeight="1" x14ac:dyDescent="0.3">
      <c r="A146" s="747" t="s">
        <v>577</v>
      </c>
      <c r="B146" s="748" t="s">
        <v>578</v>
      </c>
      <c r="C146" s="749" t="s">
        <v>590</v>
      </c>
      <c r="D146" s="750" t="s">
        <v>591</v>
      </c>
      <c r="E146" s="751">
        <v>50113001</v>
      </c>
      <c r="F146" s="750" t="s">
        <v>601</v>
      </c>
      <c r="G146" s="749" t="s">
        <v>609</v>
      </c>
      <c r="H146" s="749">
        <v>109709</v>
      </c>
      <c r="I146" s="749">
        <v>9709</v>
      </c>
      <c r="J146" s="749" t="s">
        <v>848</v>
      </c>
      <c r="K146" s="749" t="s">
        <v>849</v>
      </c>
      <c r="L146" s="752">
        <v>85.89</v>
      </c>
      <c r="M146" s="752">
        <v>5</v>
      </c>
      <c r="N146" s="753">
        <v>429.45</v>
      </c>
    </row>
    <row r="147" spans="1:14" ht="14.4" customHeight="1" x14ac:dyDescent="0.3">
      <c r="A147" s="747" t="s">
        <v>577</v>
      </c>
      <c r="B147" s="748" t="s">
        <v>578</v>
      </c>
      <c r="C147" s="749" t="s">
        <v>590</v>
      </c>
      <c r="D147" s="750" t="s">
        <v>591</v>
      </c>
      <c r="E147" s="751">
        <v>50113001</v>
      </c>
      <c r="F147" s="750" t="s">
        <v>601</v>
      </c>
      <c r="G147" s="749" t="s">
        <v>602</v>
      </c>
      <c r="H147" s="749">
        <v>848866</v>
      </c>
      <c r="I147" s="749">
        <v>119654</v>
      </c>
      <c r="J147" s="749" t="s">
        <v>850</v>
      </c>
      <c r="K147" s="749" t="s">
        <v>851</v>
      </c>
      <c r="L147" s="752">
        <v>254.17</v>
      </c>
      <c r="M147" s="752">
        <v>2</v>
      </c>
      <c r="N147" s="753">
        <v>508.34</v>
      </c>
    </row>
    <row r="148" spans="1:14" ht="14.4" customHeight="1" x14ac:dyDescent="0.3">
      <c r="A148" s="747" t="s">
        <v>577</v>
      </c>
      <c r="B148" s="748" t="s">
        <v>578</v>
      </c>
      <c r="C148" s="749" t="s">
        <v>590</v>
      </c>
      <c r="D148" s="750" t="s">
        <v>591</v>
      </c>
      <c r="E148" s="751">
        <v>50113001</v>
      </c>
      <c r="F148" s="750" t="s">
        <v>601</v>
      </c>
      <c r="G148" s="749" t="s">
        <v>602</v>
      </c>
      <c r="H148" s="749">
        <v>102159</v>
      </c>
      <c r="I148" s="749">
        <v>2159</v>
      </c>
      <c r="J148" s="749" t="s">
        <v>852</v>
      </c>
      <c r="K148" s="749" t="s">
        <v>853</v>
      </c>
      <c r="L148" s="752">
        <v>134.01000000000002</v>
      </c>
      <c r="M148" s="752">
        <v>1</v>
      </c>
      <c r="N148" s="753">
        <v>134.01000000000002</v>
      </c>
    </row>
    <row r="149" spans="1:14" ht="14.4" customHeight="1" x14ac:dyDescent="0.3">
      <c r="A149" s="747" t="s">
        <v>577</v>
      </c>
      <c r="B149" s="748" t="s">
        <v>578</v>
      </c>
      <c r="C149" s="749" t="s">
        <v>590</v>
      </c>
      <c r="D149" s="750" t="s">
        <v>591</v>
      </c>
      <c r="E149" s="751">
        <v>50113001</v>
      </c>
      <c r="F149" s="750" t="s">
        <v>601</v>
      </c>
      <c r="G149" s="749" t="s">
        <v>602</v>
      </c>
      <c r="H149" s="749">
        <v>103688</v>
      </c>
      <c r="I149" s="749">
        <v>3688</v>
      </c>
      <c r="J149" s="749" t="s">
        <v>854</v>
      </c>
      <c r="K149" s="749" t="s">
        <v>855</v>
      </c>
      <c r="L149" s="752">
        <v>51.16</v>
      </c>
      <c r="M149" s="752">
        <v>4</v>
      </c>
      <c r="N149" s="753">
        <v>204.64</v>
      </c>
    </row>
    <row r="150" spans="1:14" ht="14.4" customHeight="1" x14ac:dyDescent="0.3">
      <c r="A150" s="747" t="s">
        <v>577</v>
      </c>
      <c r="B150" s="748" t="s">
        <v>578</v>
      </c>
      <c r="C150" s="749" t="s">
        <v>590</v>
      </c>
      <c r="D150" s="750" t="s">
        <v>591</v>
      </c>
      <c r="E150" s="751">
        <v>50113001</v>
      </c>
      <c r="F150" s="750" t="s">
        <v>601</v>
      </c>
      <c r="G150" s="749" t="s">
        <v>602</v>
      </c>
      <c r="H150" s="749">
        <v>100610</v>
      </c>
      <c r="I150" s="749">
        <v>610</v>
      </c>
      <c r="J150" s="749" t="s">
        <v>856</v>
      </c>
      <c r="K150" s="749" t="s">
        <v>857</v>
      </c>
      <c r="L150" s="752">
        <v>72.500000000000028</v>
      </c>
      <c r="M150" s="752">
        <v>2</v>
      </c>
      <c r="N150" s="753">
        <v>145.00000000000006</v>
      </c>
    </row>
    <row r="151" spans="1:14" ht="14.4" customHeight="1" x14ac:dyDescent="0.3">
      <c r="A151" s="747" t="s">
        <v>577</v>
      </c>
      <c r="B151" s="748" t="s">
        <v>578</v>
      </c>
      <c r="C151" s="749" t="s">
        <v>590</v>
      </c>
      <c r="D151" s="750" t="s">
        <v>591</v>
      </c>
      <c r="E151" s="751">
        <v>50113001</v>
      </c>
      <c r="F151" s="750" t="s">
        <v>601</v>
      </c>
      <c r="G151" s="749" t="s">
        <v>602</v>
      </c>
      <c r="H151" s="749">
        <v>148578</v>
      </c>
      <c r="I151" s="749">
        <v>48578</v>
      </c>
      <c r="J151" s="749" t="s">
        <v>858</v>
      </c>
      <c r="K151" s="749" t="s">
        <v>859</v>
      </c>
      <c r="L151" s="752">
        <v>54.97999999999999</v>
      </c>
      <c r="M151" s="752">
        <v>2</v>
      </c>
      <c r="N151" s="753">
        <v>109.95999999999998</v>
      </c>
    </row>
    <row r="152" spans="1:14" ht="14.4" customHeight="1" x14ac:dyDescent="0.3">
      <c r="A152" s="747" t="s">
        <v>577</v>
      </c>
      <c r="B152" s="748" t="s">
        <v>578</v>
      </c>
      <c r="C152" s="749" t="s">
        <v>590</v>
      </c>
      <c r="D152" s="750" t="s">
        <v>591</v>
      </c>
      <c r="E152" s="751">
        <v>50113001</v>
      </c>
      <c r="F152" s="750" t="s">
        <v>601</v>
      </c>
      <c r="G152" s="749" t="s">
        <v>602</v>
      </c>
      <c r="H152" s="749">
        <v>848632</v>
      </c>
      <c r="I152" s="749">
        <v>125315</v>
      </c>
      <c r="J152" s="749" t="s">
        <v>858</v>
      </c>
      <c r="K152" s="749" t="s">
        <v>860</v>
      </c>
      <c r="L152" s="752">
        <v>58.2</v>
      </c>
      <c r="M152" s="752">
        <v>4</v>
      </c>
      <c r="N152" s="753">
        <v>232.8</v>
      </c>
    </row>
    <row r="153" spans="1:14" ht="14.4" customHeight="1" x14ac:dyDescent="0.3">
      <c r="A153" s="747" t="s">
        <v>577</v>
      </c>
      <c r="B153" s="748" t="s">
        <v>578</v>
      </c>
      <c r="C153" s="749" t="s">
        <v>590</v>
      </c>
      <c r="D153" s="750" t="s">
        <v>591</v>
      </c>
      <c r="E153" s="751">
        <v>50113001</v>
      </c>
      <c r="F153" s="750" t="s">
        <v>601</v>
      </c>
      <c r="G153" s="749" t="s">
        <v>602</v>
      </c>
      <c r="H153" s="749">
        <v>114479</v>
      </c>
      <c r="I153" s="749">
        <v>14479</v>
      </c>
      <c r="J153" s="749" t="s">
        <v>861</v>
      </c>
      <c r="K153" s="749" t="s">
        <v>862</v>
      </c>
      <c r="L153" s="752">
        <v>64.79000000000002</v>
      </c>
      <c r="M153" s="752">
        <v>1</v>
      </c>
      <c r="N153" s="753">
        <v>64.79000000000002</v>
      </c>
    </row>
    <row r="154" spans="1:14" ht="14.4" customHeight="1" x14ac:dyDescent="0.3">
      <c r="A154" s="747" t="s">
        <v>577</v>
      </c>
      <c r="B154" s="748" t="s">
        <v>578</v>
      </c>
      <c r="C154" s="749" t="s">
        <v>590</v>
      </c>
      <c r="D154" s="750" t="s">
        <v>591</v>
      </c>
      <c r="E154" s="751">
        <v>50113001</v>
      </c>
      <c r="F154" s="750" t="s">
        <v>601</v>
      </c>
      <c r="G154" s="749" t="s">
        <v>602</v>
      </c>
      <c r="H154" s="749">
        <v>225172</v>
      </c>
      <c r="I154" s="749">
        <v>225172</v>
      </c>
      <c r="J154" s="749" t="s">
        <v>861</v>
      </c>
      <c r="K154" s="749" t="s">
        <v>863</v>
      </c>
      <c r="L154" s="752">
        <v>58.769999999999989</v>
      </c>
      <c r="M154" s="752">
        <v>1</v>
      </c>
      <c r="N154" s="753">
        <v>58.769999999999989</v>
      </c>
    </row>
    <row r="155" spans="1:14" ht="14.4" customHeight="1" x14ac:dyDescent="0.3">
      <c r="A155" s="747" t="s">
        <v>577</v>
      </c>
      <c r="B155" s="748" t="s">
        <v>578</v>
      </c>
      <c r="C155" s="749" t="s">
        <v>590</v>
      </c>
      <c r="D155" s="750" t="s">
        <v>591</v>
      </c>
      <c r="E155" s="751">
        <v>50113001</v>
      </c>
      <c r="F155" s="750" t="s">
        <v>601</v>
      </c>
      <c r="G155" s="749" t="s">
        <v>602</v>
      </c>
      <c r="H155" s="749">
        <v>132086</v>
      </c>
      <c r="I155" s="749">
        <v>32086</v>
      </c>
      <c r="J155" s="749" t="s">
        <v>864</v>
      </c>
      <c r="K155" s="749" t="s">
        <v>865</v>
      </c>
      <c r="L155" s="752">
        <v>19.310000000000002</v>
      </c>
      <c r="M155" s="752">
        <v>2</v>
      </c>
      <c r="N155" s="753">
        <v>38.620000000000005</v>
      </c>
    </row>
    <row r="156" spans="1:14" ht="14.4" customHeight="1" x14ac:dyDescent="0.3">
      <c r="A156" s="747" t="s">
        <v>577</v>
      </c>
      <c r="B156" s="748" t="s">
        <v>578</v>
      </c>
      <c r="C156" s="749" t="s">
        <v>590</v>
      </c>
      <c r="D156" s="750" t="s">
        <v>591</v>
      </c>
      <c r="E156" s="751">
        <v>50113001</v>
      </c>
      <c r="F156" s="750" t="s">
        <v>601</v>
      </c>
      <c r="G156" s="749" t="s">
        <v>602</v>
      </c>
      <c r="H156" s="749">
        <v>159672</v>
      </c>
      <c r="I156" s="749">
        <v>59672</v>
      </c>
      <c r="J156" s="749" t="s">
        <v>866</v>
      </c>
      <c r="K156" s="749" t="s">
        <v>867</v>
      </c>
      <c r="L156" s="752">
        <v>47.03</v>
      </c>
      <c r="M156" s="752">
        <v>2</v>
      </c>
      <c r="N156" s="753">
        <v>94.06</v>
      </c>
    </row>
    <row r="157" spans="1:14" ht="14.4" customHeight="1" x14ac:dyDescent="0.3">
      <c r="A157" s="747" t="s">
        <v>577</v>
      </c>
      <c r="B157" s="748" t="s">
        <v>578</v>
      </c>
      <c r="C157" s="749" t="s">
        <v>590</v>
      </c>
      <c r="D157" s="750" t="s">
        <v>591</v>
      </c>
      <c r="E157" s="751">
        <v>50113001</v>
      </c>
      <c r="F157" s="750" t="s">
        <v>601</v>
      </c>
      <c r="G157" s="749" t="s">
        <v>602</v>
      </c>
      <c r="H157" s="749">
        <v>850072</v>
      </c>
      <c r="I157" s="749">
        <v>162502</v>
      </c>
      <c r="J157" s="749" t="s">
        <v>868</v>
      </c>
      <c r="K157" s="749" t="s">
        <v>869</v>
      </c>
      <c r="L157" s="752">
        <v>56.09999999999998</v>
      </c>
      <c r="M157" s="752">
        <v>1</v>
      </c>
      <c r="N157" s="753">
        <v>56.09999999999998</v>
      </c>
    </row>
    <row r="158" spans="1:14" ht="14.4" customHeight="1" x14ac:dyDescent="0.3">
      <c r="A158" s="747" t="s">
        <v>577</v>
      </c>
      <c r="B158" s="748" t="s">
        <v>578</v>
      </c>
      <c r="C158" s="749" t="s">
        <v>590</v>
      </c>
      <c r="D158" s="750" t="s">
        <v>591</v>
      </c>
      <c r="E158" s="751">
        <v>50113001</v>
      </c>
      <c r="F158" s="750" t="s">
        <v>601</v>
      </c>
      <c r="G158" s="749" t="s">
        <v>609</v>
      </c>
      <c r="H158" s="749">
        <v>150311</v>
      </c>
      <c r="I158" s="749">
        <v>50311</v>
      </c>
      <c r="J158" s="749" t="s">
        <v>870</v>
      </c>
      <c r="K158" s="749" t="s">
        <v>871</v>
      </c>
      <c r="L158" s="752">
        <v>104.05999999999999</v>
      </c>
      <c r="M158" s="752">
        <v>1</v>
      </c>
      <c r="N158" s="753">
        <v>104.05999999999999</v>
      </c>
    </row>
    <row r="159" spans="1:14" ht="14.4" customHeight="1" x14ac:dyDescent="0.3">
      <c r="A159" s="747" t="s">
        <v>577</v>
      </c>
      <c r="B159" s="748" t="s">
        <v>578</v>
      </c>
      <c r="C159" s="749" t="s">
        <v>590</v>
      </c>
      <c r="D159" s="750" t="s">
        <v>591</v>
      </c>
      <c r="E159" s="751">
        <v>50113001</v>
      </c>
      <c r="F159" s="750" t="s">
        <v>601</v>
      </c>
      <c r="G159" s="749" t="s">
        <v>609</v>
      </c>
      <c r="H159" s="749">
        <v>150316</v>
      </c>
      <c r="I159" s="749">
        <v>50316</v>
      </c>
      <c r="J159" s="749" t="s">
        <v>872</v>
      </c>
      <c r="K159" s="749" t="s">
        <v>615</v>
      </c>
      <c r="L159" s="752">
        <v>69.393333333333331</v>
      </c>
      <c r="M159" s="752">
        <v>3</v>
      </c>
      <c r="N159" s="753">
        <v>208.18</v>
      </c>
    </row>
    <row r="160" spans="1:14" ht="14.4" customHeight="1" x14ac:dyDescent="0.3">
      <c r="A160" s="747" t="s">
        <v>577</v>
      </c>
      <c r="B160" s="748" t="s">
        <v>578</v>
      </c>
      <c r="C160" s="749" t="s">
        <v>590</v>
      </c>
      <c r="D160" s="750" t="s">
        <v>591</v>
      </c>
      <c r="E160" s="751">
        <v>50113001</v>
      </c>
      <c r="F160" s="750" t="s">
        <v>601</v>
      </c>
      <c r="G160" s="749" t="s">
        <v>609</v>
      </c>
      <c r="H160" s="749">
        <v>150318</v>
      </c>
      <c r="I160" s="749">
        <v>50318</v>
      </c>
      <c r="J160" s="749" t="s">
        <v>872</v>
      </c>
      <c r="K160" s="749" t="s">
        <v>873</v>
      </c>
      <c r="L160" s="752">
        <v>209.32000000000005</v>
      </c>
      <c r="M160" s="752">
        <v>1</v>
      </c>
      <c r="N160" s="753">
        <v>209.32000000000005</v>
      </c>
    </row>
    <row r="161" spans="1:14" ht="14.4" customHeight="1" x14ac:dyDescent="0.3">
      <c r="A161" s="747" t="s">
        <v>577</v>
      </c>
      <c r="B161" s="748" t="s">
        <v>578</v>
      </c>
      <c r="C161" s="749" t="s">
        <v>590</v>
      </c>
      <c r="D161" s="750" t="s">
        <v>591</v>
      </c>
      <c r="E161" s="751">
        <v>50113001</v>
      </c>
      <c r="F161" s="750" t="s">
        <v>601</v>
      </c>
      <c r="G161" s="749" t="s">
        <v>602</v>
      </c>
      <c r="H161" s="749">
        <v>148673</v>
      </c>
      <c r="I161" s="749">
        <v>148673</v>
      </c>
      <c r="J161" s="749" t="s">
        <v>874</v>
      </c>
      <c r="K161" s="749" t="s">
        <v>810</v>
      </c>
      <c r="L161" s="752">
        <v>146.30000000000001</v>
      </c>
      <c r="M161" s="752">
        <v>1</v>
      </c>
      <c r="N161" s="753">
        <v>146.30000000000001</v>
      </c>
    </row>
    <row r="162" spans="1:14" ht="14.4" customHeight="1" x14ac:dyDescent="0.3">
      <c r="A162" s="747" t="s">
        <v>577</v>
      </c>
      <c r="B162" s="748" t="s">
        <v>578</v>
      </c>
      <c r="C162" s="749" t="s">
        <v>590</v>
      </c>
      <c r="D162" s="750" t="s">
        <v>591</v>
      </c>
      <c r="E162" s="751">
        <v>50113001</v>
      </c>
      <c r="F162" s="750" t="s">
        <v>601</v>
      </c>
      <c r="G162" s="749" t="s">
        <v>609</v>
      </c>
      <c r="H162" s="749">
        <v>166030</v>
      </c>
      <c r="I162" s="749">
        <v>66030</v>
      </c>
      <c r="J162" s="749" t="s">
        <v>875</v>
      </c>
      <c r="K162" s="749" t="s">
        <v>876</v>
      </c>
      <c r="L162" s="752">
        <v>29.860000000000003</v>
      </c>
      <c r="M162" s="752">
        <v>12</v>
      </c>
      <c r="N162" s="753">
        <v>358.32000000000005</v>
      </c>
    </row>
    <row r="163" spans="1:14" ht="14.4" customHeight="1" x14ac:dyDescent="0.3">
      <c r="A163" s="747" t="s">
        <v>577</v>
      </c>
      <c r="B163" s="748" t="s">
        <v>578</v>
      </c>
      <c r="C163" s="749" t="s">
        <v>590</v>
      </c>
      <c r="D163" s="750" t="s">
        <v>591</v>
      </c>
      <c r="E163" s="751">
        <v>50113001</v>
      </c>
      <c r="F163" s="750" t="s">
        <v>601</v>
      </c>
      <c r="G163" s="749" t="s">
        <v>609</v>
      </c>
      <c r="H163" s="749">
        <v>987473</v>
      </c>
      <c r="I163" s="749">
        <v>146894</v>
      </c>
      <c r="J163" s="749" t="s">
        <v>877</v>
      </c>
      <c r="K163" s="749" t="s">
        <v>878</v>
      </c>
      <c r="L163" s="752">
        <v>21.96</v>
      </c>
      <c r="M163" s="752">
        <v>33</v>
      </c>
      <c r="N163" s="753">
        <v>724.68000000000006</v>
      </c>
    </row>
    <row r="164" spans="1:14" ht="14.4" customHeight="1" x14ac:dyDescent="0.3">
      <c r="A164" s="747" t="s">
        <v>577</v>
      </c>
      <c r="B164" s="748" t="s">
        <v>578</v>
      </c>
      <c r="C164" s="749" t="s">
        <v>590</v>
      </c>
      <c r="D164" s="750" t="s">
        <v>591</v>
      </c>
      <c r="E164" s="751">
        <v>50113001</v>
      </c>
      <c r="F164" s="750" t="s">
        <v>601</v>
      </c>
      <c r="G164" s="749" t="s">
        <v>609</v>
      </c>
      <c r="H164" s="749">
        <v>145214</v>
      </c>
      <c r="I164" s="749">
        <v>45214</v>
      </c>
      <c r="J164" s="749" t="s">
        <v>879</v>
      </c>
      <c r="K164" s="749" t="s">
        <v>841</v>
      </c>
      <c r="L164" s="752">
        <v>62.29</v>
      </c>
      <c r="M164" s="752">
        <v>2</v>
      </c>
      <c r="N164" s="753">
        <v>124.58</v>
      </c>
    </row>
    <row r="165" spans="1:14" ht="14.4" customHeight="1" x14ac:dyDescent="0.3">
      <c r="A165" s="747" t="s">
        <v>577</v>
      </c>
      <c r="B165" s="748" t="s">
        <v>578</v>
      </c>
      <c r="C165" s="749" t="s">
        <v>590</v>
      </c>
      <c r="D165" s="750" t="s">
        <v>591</v>
      </c>
      <c r="E165" s="751">
        <v>50113001</v>
      </c>
      <c r="F165" s="750" t="s">
        <v>601</v>
      </c>
      <c r="G165" s="749" t="s">
        <v>609</v>
      </c>
      <c r="H165" s="749">
        <v>849578</v>
      </c>
      <c r="I165" s="749">
        <v>149480</v>
      </c>
      <c r="J165" s="749" t="s">
        <v>880</v>
      </c>
      <c r="K165" s="749" t="s">
        <v>881</v>
      </c>
      <c r="L165" s="752">
        <v>69.55000000000004</v>
      </c>
      <c r="M165" s="752">
        <v>1</v>
      </c>
      <c r="N165" s="753">
        <v>69.55000000000004</v>
      </c>
    </row>
    <row r="166" spans="1:14" ht="14.4" customHeight="1" x14ac:dyDescent="0.3">
      <c r="A166" s="747" t="s">
        <v>577</v>
      </c>
      <c r="B166" s="748" t="s">
        <v>578</v>
      </c>
      <c r="C166" s="749" t="s">
        <v>590</v>
      </c>
      <c r="D166" s="750" t="s">
        <v>591</v>
      </c>
      <c r="E166" s="751">
        <v>50113002</v>
      </c>
      <c r="F166" s="750" t="s">
        <v>882</v>
      </c>
      <c r="G166" s="749" t="s">
        <v>602</v>
      </c>
      <c r="H166" s="749">
        <v>103414</v>
      </c>
      <c r="I166" s="749">
        <v>3414</v>
      </c>
      <c r="J166" s="749" t="s">
        <v>883</v>
      </c>
      <c r="K166" s="749" t="s">
        <v>884</v>
      </c>
      <c r="L166" s="752">
        <v>2443.19</v>
      </c>
      <c r="M166" s="752">
        <v>1</v>
      </c>
      <c r="N166" s="753">
        <v>2443.19</v>
      </c>
    </row>
    <row r="167" spans="1:14" ht="14.4" customHeight="1" x14ac:dyDescent="0.3">
      <c r="A167" s="747" t="s">
        <v>577</v>
      </c>
      <c r="B167" s="748" t="s">
        <v>578</v>
      </c>
      <c r="C167" s="749" t="s">
        <v>590</v>
      </c>
      <c r="D167" s="750" t="s">
        <v>591</v>
      </c>
      <c r="E167" s="751">
        <v>50113013</v>
      </c>
      <c r="F167" s="750" t="s">
        <v>885</v>
      </c>
      <c r="G167" s="749" t="s">
        <v>609</v>
      </c>
      <c r="H167" s="749">
        <v>185525</v>
      </c>
      <c r="I167" s="749">
        <v>85525</v>
      </c>
      <c r="J167" s="749" t="s">
        <v>886</v>
      </c>
      <c r="K167" s="749" t="s">
        <v>887</v>
      </c>
      <c r="L167" s="752">
        <v>111.31000000000003</v>
      </c>
      <c r="M167" s="752">
        <v>2</v>
      </c>
      <c r="N167" s="753">
        <v>222.62000000000006</v>
      </c>
    </row>
    <row r="168" spans="1:14" ht="14.4" customHeight="1" x14ac:dyDescent="0.3">
      <c r="A168" s="747" t="s">
        <v>577</v>
      </c>
      <c r="B168" s="748" t="s">
        <v>578</v>
      </c>
      <c r="C168" s="749" t="s">
        <v>590</v>
      </c>
      <c r="D168" s="750" t="s">
        <v>591</v>
      </c>
      <c r="E168" s="751">
        <v>50113013</v>
      </c>
      <c r="F168" s="750" t="s">
        <v>885</v>
      </c>
      <c r="G168" s="749" t="s">
        <v>609</v>
      </c>
      <c r="H168" s="749">
        <v>203097</v>
      </c>
      <c r="I168" s="749">
        <v>203097</v>
      </c>
      <c r="J168" s="749" t="s">
        <v>888</v>
      </c>
      <c r="K168" s="749" t="s">
        <v>889</v>
      </c>
      <c r="L168" s="752">
        <v>166.31750000000002</v>
      </c>
      <c r="M168" s="752">
        <v>4</v>
      </c>
      <c r="N168" s="753">
        <v>665.2700000000001</v>
      </c>
    </row>
    <row r="169" spans="1:14" ht="14.4" customHeight="1" x14ac:dyDescent="0.3">
      <c r="A169" s="747" t="s">
        <v>577</v>
      </c>
      <c r="B169" s="748" t="s">
        <v>578</v>
      </c>
      <c r="C169" s="749" t="s">
        <v>590</v>
      </c>
      <c r="D169" s="750" t="s">
        <v>591</v>
      </c>
      <c r="E169" s="751">
        <v>50113013</v>
      </c>
      <c r="F169" s="750" t="s">
        <v>885</v>
      </c>
      <c r="G169" s="749" t="s">
        <v>602</v>
      </c>
      <c r="H169" s="749">
        <v>172972</v>
      </c>
      <c r="I169" s="749">
        <v>72972</v>
      </c>
      <c r="J169" s="749" t="s">
        <v>890</v>
      </c>
      <c r="K169" s="749" t="s">
        <v>891</v>
      </c>
      <c r="L169" s="752">
        <v>181.64999999999995</v>
      </c>
      <c r="M169" s="752">
        <v>43.2</v>
      </c>
      <c r="N169" s="753">
        <v>7847.2799999999988</v>
      </c>
    </row>
    <row r="170" spans="1:14" ht="14.4" customHeight="1" x14ac:dyDescent="0.3">
      <c r="A170" s="747" t="s">
        <v>577</v>
      </c>
      <c r="B170" s="748" t="s">
        <v>578</v>
      </c>
      <c r="C170" s="749" t="s">
        <v>590</v>
      </c>
      <c r="D170" s="750" t="s">
        <v>591</v>
      </c>
      <c r="E170" s="751">
        <v>50113013</v>
      </c>
      <c r="F170" s="750" t="s">
        <v>885</v>
      </c>
      <c r="G170" s="749" t="s">
        <v>602</v>
      </c>
      <c r="H170" s="749">
        <v>164831</v>
      </c>
      <c r="I170" s="749">
        <v>64831</v>
      </c>
      <c r="J170" s="749" t="s">
        <v>892</v>
      </c>
      <c r="K170" s="749" t="s">
        <v>893</v>
      </c>
      <c r="L170" s="752">
        <v>198.88</v>
      </c>
      <c r="M170" s="752">
        <v>1.5</v>
      </c>
      <c r="N170" s="753">
        <v>298.32</v>
      </c>
    </row>
    <row r="171" spans="1:14" ht="14.4" customHeight="1" x14ac:dyDescent="0.3">
      <c r="A171" s="747" t="s">
        <v>577</v>
      </c>
      <c r="B171" s="748" t="s">
        <v>578</v>
      </c>
      <c r="C171" s="749" t="s">
        <v>590</v>
      </c>
      <c r="D171" s="750" t="s">
        <v>591</v>
      </c>
      <c r="E171" s="751">
        <v>50113013</v>
      </c>
      <c r="F171" s="750" t="s">
        <v>885</v>
      </c>
      <c r="G171" s="749" t="s">
        <v>602</v>
      </c>
      <c r="H171" s="749">
        <v>183926</v>
      </c>
      <c r="I171" s="749">
        <v>183926</v>
      </c>
      <c r="J171" s="749" t="s">
        <v>894</v>
      </c>
      <c r="K171" s="749" t="s">
        <v>895</v>
      </c>
      <c r="L171" s="752">
        <v>131.79064676616912</v>
      </c>
      <c r="M171" s="752">
        <v>60.299999999999812</v>
      </c>
      <c r="N171" s="753">
        <v>7946.9759999999724</v>
      </c>
    </row>
    <row r="172" spans="1:14" ht="14.4" customHeight="1" x14ac:dyDescent="0.3">
      <c r="A172" s="747" t="s">
        <v>577</v>
      </c>
      <c r="B172" s="748" t="s">
        <v>578</v>
      </c>
      <c r="C172" s="749" t="s">
        <v>590</v>
      </c>
      <c r="D172" s="750" t="s">
        <v>591</v>
      </c>
      <c r="E172" s="751">
        <v>50113013</v>
      </c>
      <c r="F172" s="750" t="s">
        <v>885</v>
      </c>
      <c r="G172" s="749" t="s">
        <v>602</v>
      </c>
      <c r="H172" s="749">
        <v>117171</v>
      </c>
      <c r="I172" s="749">
        <v>17171</v>
      </c>
      <c r="J172" s="749" t="s">
        <v>896</v>
      </c>
      <c r="K172" s="749" t="s">
        <v>897</v>
      </c>
      <c r="L172" s="752">
        <v>72.92</v>
      </c>
      <c r="M172" s="752">
        <v>1</v>
      </c>
      <c r="N172" s="753">
        <v>72.92</v>
      </c>
    </row>
    <row r="173" spans="1:14" ht="14.4" customHeight="1" x14ac:dyDescent="0.3">
      <c r="A173" s="747" t="s">
        <v>577</v>
      </c>
      <c r="B173" s="748" t="s">
        <v>578</v>
      </c>
      <c r="C173" s="749" t="s">
        <v>590</v>
      </c>
      <c r="D173" s="750" t="s">
        <v>591</v>
      </c>
      <c r="E173" s="751">
        <v>50113013</v>
      </c>
      <c r="F173" s="750" t="s">
        <v>885</v>
      </c>
      <c r="G173" s="749" t="s">
        <v>609</v>
      </c>
      <c r="H173" s="749">
        <v>111706</v>
      </c>
      <c r="I173" s="749">
        <v>11706</v>
      </c>
      <c r="J173" s="749" t="s">
        <v>898</v>
      </c>
      <c r="K173" s="749" t="s">
        <v>899</v>
      </c>
      <c r="L173" s="752">
        <v>229.51999999999998</v>
      </c>
      <c r="M173" s="752">
        <v>4</v>
      </c>
      <c r="N173" s="753">
        <v>918.07999999999993</v>
      </c>
    </row>
    <row r="174" spans="1:14" ht="14.4" customHeight="1" x14ac:dyDescent="0.3">
      <c r="A174" s="747" t="s">
        <v>577</v>
      </c>
      <c r="B174" s="748" t="s">
        <v>578</v>
      </c>
      <c r="C174" s="749" t="s">
        <v>590</v>
      </c>
      <c r="D174" s="750" t="s">
        <v>591</v>
      </c>
      <c r="E174" s="751">
        <v>50113013</v>
      </c>
      <c r="F174" s="750" t="s">
        <v>885</v>
      </c>
      <c r="G174" s="749" t="s">
        <v>602</v>
      </c>
      <c r="H174" s="749">
        <v>131656</v>
      </c>
      <c r="I174" s="749">
        <v>131656</v>
      </c>
      <c r="J174" s="749" t="s">
        <v>900</v>
      </c>
      <c r="K174" s="749" t="s">
        <v>901</v>
      </c>
      <c r="L174" s="752">
        <v>517</v>
      </c>
      <c r="M174" s="752">
        <v>1.5</v>
      </c>
      <c r="N174" s="753">
        <v>775.5</v>
      </c>
    </row>
    <row r="175" spans="1:14" ht="14.4" customHeight="1" x14ac:dyDescent="0.3">
      <c r="A175" s="747" t="s">
        <v>577</v>
      </c>
      <c r="B175" s="748" t="s">
        <v>578</v>
      </c>
      <c r="C175" s="749" t="s">
        <v>590</v>
      </c>
      <c r="D175" s="750" t="s">
        <v>591</v>
      </c>
      <c r="E175" s="751">
        <v>50113013</v>
      </c>
      <c r="F175" s="750" t="s">
        <v>885</v>
      </c>
      <c r="G175" s="749" t="s">
        <v>602</v>
      </c>
      <c r="H175" s="749">
        <v>115658</v>
      </c>
      <c r="I175" s="749">
        <v>15658</v>
      </c>
      <c r="J175" s="749" t="s">
        <v>902</v>
      </c>
      <c r="K175" s="749" t="s">
        <v>903</v>
      </c>
      <c r="L175" s="752">
        <v>58.309999999999981</v>
      </c>
      <c r="M175" s="752">
        <v>3</v>
      </c>
      <c r="N175" s="753">
        <v>174.92999999999995</v>
      </c>
    </row>
    <row r="176" spans="1:14" ht="14.4" customHeight="1" x14ac:dyDescent="0.3">
      <c r="A176" s="747" t="s">
        <v>577</v>
      </c>
      <c r="B176" s="748" t="s">
        <v>578</v>
      </c>
      <c r="C176" s="749" t="s">
        <v>590</v>
      </c>
      <c r="D176" s="750" t="s">
        <v>591</v>
      </c>
      <c r="E176" s="751">
        <v>50113013</v>
      </c>
      <c r="F176" s="750" t="s">
        <v>885</v>
      </c>
      <c r="G176" s="749" t="s">
        <v>602</v>
      </c>
      <c r="H176" s="749">
        <v>162187</v>
      </c>
      <c r="I176" s="749">
        <v>162187</v>
      </c>
      <c r="J176" s="749" t="s">
        <v>904</v>
      </c>
      <c r="K176" s="749" t="s">
        <v>905</v>
      </c>
      <c r="L176" s="752">
        <v>286</v>
      </c>
      <c r="M176" s="752">
        <v>4</v>
      </c>
      <c r="N176" s="753">
        <v>1144</v>
      </c>
    </row>
    <row r="177" spans="1:14" ht="14.4" customHeight="1" x14ac:dyDescent="0.3">
      <c r="A177" s="747" t="s">
        <v>577</v>
      </c>
      <c r="B177" s="748" t="s">
        <v>578</v>
      </c>
      <c r="C177" s="749" t="s">
        <v>590</v>
      </c>
      <c r="D177" s="750" t="s">
        <v>591</v>
      </c>
      <c r="E177" s="751">
        <v>50113013</v>
      </c>
      <c r="F177" s="750" t="s">
        <v>885</v>
      </c>
      <c r="G177" s="749" t="s">
        <v>609</v>
      </c>
      <c r="H177" s="749">
        <v>849655</v>
      </c>
      <c r="I177" s="749">
        <v>129836</v>
      </c>
      <c r="J177" s="749" t="s">
        <v>906</v>
      </c>
      <c r="K177" s="749" t="s">
        <v>907</v>
      </c>
      <c r="L177" s="752">
        <v>262.89999999999998</v>
      </c>
      <c r="M177" s="752">
        <v>46.000000000000014</v>
      </c>
      <c r="N177" s="753">
        <v>12093.400000000001</v>
      </c>
    </row>
    <row r="178" spans="1:14" ht="14.4" customHeight="1" x14ac:dyDescent="0.3">
      <c r="A178" s="747" t="s">
        <v>577</v>
      </c>
      <c r="B178" s="748" t="s">
        <v>578</v>
      </c>
      <c r="C178" s="749" t="s">
        <v>590</v>
      </c>
      <c r="D178" s="750" t="s">
        <v>591</v>
      </c>
      <c r="E178" s="751">
        <v>50113013</v>
      </c>
      <c r="F178" s="750" t="s">
        <v>885</v>
      </c>
      <c r="G178" s="749" t="s">
        <v>609</v>
      </c>
      <c r="H178" s="749">
        <v>849887</v>
      </c>
      <c r="I178" s="749">
        <v>129834</v>
      </c>
      <c r="J178" s="749" t="s">
        <v>908</v>
      </c>
      <c r="K178" s="749" t="s">
        <v>579</v>
      </c>
      <c r="L178" s="752">
        <v>154</v>
      </c>
      <c r="M178" s="752">
        <v>11.8</v>
      </c>
      <c r="N178" s="753">
        <v>1817.2</v>
      </c>
    </row>
    <row r="179" spans="1:14" ht="14.4" customHeight="1" x14ac:dyDescent="0.3">
      <c r="A179" s="747" t="s">
        <v>577</v>
      </c>
      <c r="B179" s="748" t="s">
        <v>578</v>
      </c>
      <c r="C179" s="749" t="s">
        <v>590</v>
      </c>
      <c r="D179" s="750" t="s">
        <v>591</v>
      </c>
      <c r="E179" s="751">
        <v>50113013</v>
      </c>
      <c r="F179" s="750" t="s">
        <v>885</v>
      </c>
      <c r="G179" s="749" t="s">
        <v>602</v>
      </c>
      <c r="H179" s="749">
        <v>218400</v>
      </c>
      <c r="I179" s="749">
        <v>218400</v>
      </c>
      <c r="J179" s="749" t="s">
        <v>909</v>
      </c>
      <c r="K179" s="749" t="s">
        <v>910</v>
      </c>
      <c r="L179" s="752">
        <v>612.89</v>
      </c>
      <c r="M179" s="752">
        <v>8.4</v>
      </c>
      <c r="N179" s="753">
        <v>5148.2759999999998</v>
      </c>
    </row>
    <row r="180" spans="1:14" ht="14.4" customHeight="1" x14ac:dyDescent="0.3">
      <c r="A180" s="747" t="s">
        <v>577</v>
      </c>
      <c r="B180" s="748" t="s">
        <v>578</v>
      </c>
      <c r="C180" s="749" t="s">
        <v>590</v>
      </c>
      <c r="D180" s="750" t="s">
        <v>591</v>
      </c>
      <c r="E180" s="751">
        <v>50113013</v>
      </c>
      <c r="F180" s="750" t="s">
        <v>885</v>
      </c>
      <c r="G180" s="749" t="s">
        <v>602</v>
      </c>
      <c r="H180" s="749">
        <v>844576</v>
      </c>
      <c r="I180" s="749">
        <v>100339</v>
      </c>
      <c r="J180" s="749" t="s">
        <v>911</v>
      </c>
      <c r="K180" s="749" t="s">
        <v>912</v>
      </c>
      <c r="L180" s="752">
        <v>97.601999999999975</v>
      </c>
      <c r="M180" s="752">
        <v>5</v>
      </c>
      <c r="N180" s="753">
        <v>488.00999999999988</v>
      </c>
    </row>
    <row r="181" spans="1:14" ht="14.4" customHeight="1" x14ac:dyDescent="0.3">
      <c r="A181" s="747" t="s">
        <v>577</v>
      </c>
      <c r="B181" s="748" t="s">
        <v>578</v>
      </c>
      <c r="C181" s="749" t="s">
        <v>590</v>
      </c>
      <c r="D181" s="750" t="s">
        <v>591</v>
      </c>
      <c r="E181" s="751">
        <v>50113013</v>
      </c>
      <c r="F181" s="750" t="s">
        <v>885</v>
      </c>
      <c r="G181" s="749" t="s">
        <v>602</v>
      </c>
      <c r="H181" s="749">
        <v>104013</v>
      </c>
      <c r="I181" s="749">
        <v>4013</v>
      </c>
      <c r="J181" s="749" t="s">
        <v>913</v>
      </c>
      <c r="K181" s="749" t="s">
        <v>914</v>
      </c>
      <c r="L181" s="752">
        <v>92.564999999999998</v>
      </c>
      <c r="M181" s="752">
        <v>2</v>
      </c>
      <c r="N181" s="753">
        <v>185.13</v>
      </c>
    </row>
    <row r="182" spans="1:14" ht="14.4" customHeight="1" x14ac:dyDescent="0.3">
      <c r="A182" s="747" t="s">
        <v>577</v>
      </c>
      <c r="B182" s="748" t="s">
        <v>578</v>
      </c>
      <c r="C182" s="749" t="s">
        <v>590</v>
      </c>
      <c r="D182" s="750" t="s">
        <v>591</v>
      </c>
      <c r="E182" s="751">
        <v>50113013</v>
      </c>
      <c r="F182" s="750" t="s">
        <v>885</v>
      </c>
      <c r="G182" s="749" t="s">
        <v>602</v>
      </c>
      <c r="H182" s="749">
        <v>101066</v>
      </c>
      <c r="I182" s="749">
        <v>1066</v>
      </c>
      <c r="J182" s="749" t="s">
        <v>915</v>
      </c>
      <c r="K182" s="749" t="s">
        <v>916</v>
      </c>
      <c r="L182" s="752">
        <v>57.420000000000009</v>
      </c>
      <c r="M182" s="752">
        <v>3</v>
      </c>
      <c r="N182" s="753">
        <v>172.26000000000002</v>
      </c>
    </row>
    <row r="183" spans="1:14" ht="14.4" customHeight="1" x14ac:dyDescent="0.3">
      <c r="A183" s="747" t="s">
        <v>577</v>
      </c>
      <c r="B183" s="748" t="s">
        <v>578</v>
      </c>
      <c r="C183" s="749" t="s">
        <v>590</v>
      </c>
      <c r="D183" s="750" t="s">
        <v>591</v>
      </c>
      <c r="E183" s="751">
        <v>50113013</v>
      </c>
      <c r="F183" s="750" t="s">
        <v>885</v>
      </c>
      <c r="G183" s="749" t="s">
        <v>602</v>
      </c>
      <c r="H183" s="749">
        <v>216199</v>
      </c>
      <c r="I183" s="749">
        <v>216199</v>
      </c>
      <c r="J183" s="749" t="s">
        <v>917</v>
      </c>
      <c r="K183" s="749" t="s">
        <v>918</v>
      </c>
      <c r="L183" s="752">
        <v>99.903999999999996</v>
      </c>
      <c r="M183" s="752">
        <v>5</v>
      </c>
      <c r="N183" s="753">
        <v>499.52</v>
      </c>
    </row>
    <row r="184" spans="1:14" ht="14.4" customHeight="1" x14ac:dyDescent="0.3">
      <c r="A184" s="747" t="s">
        <v>577</v>
      </c>
      <c r="B184" s="748" t="s">
        <v>578</v>
      </c>
      <c r="C184" s="749" t="s">
        <v>590</v>
      </c>
      <c r="D184" s="750" t="s">
        <v>591</v>
      </c>
      <c r="E184" s="751">
        <v>50113013</v>
      </c>
      <c r="F184" s="750" t="s">
        <v>885</v>
      </c>
      <c r="G184" s="749" t="s">
        <v>609</v>
      </c>
      <c r="H184" s="749">
        <v>111592</v>
      </c>
      <c r="I184" s="749">
        <v>11592</v>
      </c>
      <c r="J184" s="749" t="s">
        <v>919</v>
      </c>
      <c r="K184" s="749" t="s">
        <v>920</v>
      </c>
      <c r="L184" s="752">
        <v>381.23866666666669</v>
      </c>
      <c r="M184" s="752">
        <v>7.5</v>
      </c>
      <c r="N184" s="753">
        <v>2859.29</v>
      </c>
    </row>
    <row r="185" spans="1:14" ht="14.4" customHeight="1" x14ac:dyDescent="0.3">
      <c r="A185" s="747" t="s">
        <v>577</v>
      </c>
      <c r="B185" s="748" t="s">
        <v>578</v>
      </c>
      <c r="C185" s="749" t="s">
        <v>590</v>
      </c>
      <c r="D185" s="750" t="s">
        <v>591</v>
      </c>
      <c r="E185" s="751">
        <v>50113013</v>
      </c>
      <c r="F185" s="750" t="s">
        <v>885</v>
      </c>
      <c r="G185" s="749" t="s">
        <v>602</v>
      </c>
      <c r="H185" s="749">
        <v>101076</v>
      </c>
      <c r="I185" s="749">
        <v>1076</v>
      </c>
      <c r="J185" s="749" t="s">
        <v>921</v>
      </c>
      <c r="K185" s="749" t="s">
        <v>818</v>
      </c>
      <c r="L185" s="752">
        <v>78.430000000000021</v>
      </c>
      <c r="M185" s="752">
        <v>3</v>
      </c>
      <c r="N185" s="753">
        <v>235.29000000000008</v>
      </c>
    </row>
    <row r="186" spans="1:14" ht="14.4" customHeight="1" x14ac:dyDescent="0.3">
      <c r="A186" s="747" t="s">
        <v>577</v>
      </c>
      <c r="B186" s="748" t="s">
        <v>578</v>
      </c>
      <c r="C186" s="749" t="s">
        <v>590</v>
      </c>
      <c r="D186" s="750" t="s">
        <v>591</v>
      </c>
      <c r="E186" s="751">
        <v>50113013</v>
      </c>
      <c r="F186" s="750" t="s">
        <v>885</v>
      </c>
      <c r="G186" s="749" t="s">
        <v>609</v>
      </c>
      <c r="H186" s="749">
        <v>113453</v>
      </c>
      <c r="I186" s="749">
        <v>113453</v>
      </c>
      <c r="J186" s="749" t="s">
        <v>922</v>
      </c>
      <c r="K186" s="749" t="s">
        <v>923</v>
      </c>
      <c r="L186" s="752">
        <v>458.7</v>
      </c>
      <c r="M186" s="752">
        <v>9.8000000000000007</v>
      </c>
      <c r="N186" s="753">
        <v>4495.26</v>
      </c>
    </row>
    <row r="187" spans="1:14" ht="14.4" customHeight="1" x14ac:dyDescent="0.3">
      <c r="A187" s="747" t="s">
        <v>577</v>
      </c>
      <c r="B187" s="748" t="s">
        <v>578</v>
      </c>
      <c r="C187" s="749" t="s">
        <v>590</v>
      </c>
      <c r="D187" s="750" t="s">
        <v>591</v>
      </c>
      <c r="E187" s="751">
        <v>50113013</v>
      </c>
      <c r="F187" s="750" t="s">
        <v>885</v>
      </c>
      <c r="G187" s="749" t="s">
        <v>579</v>
      </c>
      <c r="H187" s="749">
        <v>201030</v>
      </c>
      <c r="I187" s="749">
        <v>201030</v>
      </c>
      <c r="J187" s="749" t="s">
        <v>924</v>
      </c>
      <c r="K187" s="749" t="s">
        <v>925</v>
      </c>
      <c r="L187" s="752">
        <v>26.610000000000003</v>
      </c>
      <c r="M187" s="752">
        <v>40</v>
      </c>
      <c r="N187" s="753">
        <v>1064.4000000000001</v>
      </c>
    </row>
    <row r="188" spans="1:14" ht="14.4" customHeight="1" x14ac:dyDescent="0.3">
      <c r="A188" s="747" t="s">
        <v>577</v>
      </c>
      <c r="B188" s="748" t="s">
        <v>578</v>
      </c>
      <c r="C188" s="749" t="s">
        <v>590</v>
      </c>
      <c r="D188" s="750" t="s">
        <v>591</v>
      </c>
      <c r="E188" s="751">
        <v>50113013</v>
      </c>
      <c r="F188" s="750" t="s">
        <v>885</v>
      </c>
      <c r="G188" s="749" t="s">
        <v>602</v>
      </c>
      <c r="H188" s="749">
        <v>106264</v>
      </c>
      <c r="I188" s="749">
        <v>6264</v>
      </c>
      <c r="J188" s="749" t="s">
        <v>926</v>
      </c>
      <c r="K188" s="749" t="s">
        <v>927</v>
      </c>
      <c r="L188" s="752">
        <v>31.360000000000003</v>
      </c>
      <c r="M188" s="752">
        <v>3</v>
      </c>
      <c r="N188" s="753">
        <v>94.080000000000013</v>
      </c>
    </row>
    <row r="189" spans="1:14" ht="14.4" customHeight="1" x14ac:dyDescent="0.3">
      <c r="A189" s="747" t="s">
        <v>577</v>
      </c>
      <c r="B189" s="748" t="s">
        <v>578</v>
      </c>
      <c r="C189" s="749" t="s">
        <v>590</v>
      </c>
      <c r="D189" s="750" t="s">
        <v>591</v>
      </c>
      <c r="E189" s="751">
        <v>50113013</v>
      </c>
      <c r="F189" s="750" t="s">
        <v>885</v>
      </c>
      <c r="G189" s="749" t="s">
        <v>602</v>
      </c>
      <c r="H189" s="749">
        <v>116600</v>
      </c>
      <c r="I189" s="749">
        <v>16600</v>
      </c>
      <c r="J189" s="749" t="s">
        <v>928</v>
      </c>
      <c r="K189" s="749" t="s">
        <v>929</v>
      </c>
      <c r="L189" s="752">
        <v>24.505863539445635</v>
      </c>
      <c r="M189" s="752">
        <v>469</v>
      </c>
      <c r="N189" s="753">
        <v>11493.250000000002</v>
      </c>
    </row>
    <row r="190" spans="1:14" ht="14.4" customHeight="1" x14ac:dyDescent="0.3">
      <c r="A190" s="747" t="s">
        <v>577</v>
      </c>
      <c r="B190" s="748" t="s">
        <v>578</v>
      </c>
      <c r="C190" s="749" t="s">
        <v>590</v>
      </c>
      <c r="D190" s="750" t="s">
        <v>591</v>
      </c>
      <c r="E190" s="751">
        <v>50113013</v>
      </c>
      <c r="F190" s="750" t="s">
        <v>885</v>
      </c>
      <c r="G190" s="749" t="s">
        <v>602</v>
      </c>
      <c r="H190" s="749">
        <v>117149</v>
      </c>
      <c r="I190" s="749">
        <v>17149</v>
      </c>
      <c r="J190" s="749" t="s">
        <v>928</v>
      </c>
      <c r="K190" s="749" t="s">
        <v>930</v>
      </c>
      <c r="L190" s="752">
        <v>163.32640000000001</v>
      </c>
      <c r="M190" s="752">
        <v>25</v>
      </c>
      <c r="N190" s="753">
        <v>4083.1600000000003</v>
      </c>
    </row>
    <row r="191" spans="1:14" ht="14.4" customHeight="1" x14ac:dyDescent="0.3">
      <c r="A191" s="747" t="s">
        <v>577</v>
      </c>
      <c r="B191" s="748" t="s">
        <v>578</v>
      </c>
      <c r="C191" s="749" t="s">
        <v>590</v>
      </c>
      <c r="D191" s="750" t="s">
        <v>591</v>
      </c>
      <c r="E191" s="751">
        <v>50113013</v>
      </c>
      <c r="F191" s="750" t="s">
        <v>885</v>
      </c>
      <c r="G191" s="749" t="s">
        <v>609</v>
      </c>
      <c r="H191" s="749">
        <v>166269</v>
      </c>
      <c r="I191" s="749">
        <v>166269</v>
      </c>
      <c r="J191" s="749" t="s">
        <v>931</v>
      </c>
      <c r="K191" s="749" t="s">
        <v>932</v>
      </c>
      <c r="L191" s="752">
        <v>52.88</v>
      </c>
      <c r="M191" s="752">
        <v>30</v>
      </c>
      <c r="N191" s="753">
        <v>1586.4</v>
      </c>
    </row>
    <row r="192" spans="1:14" ht="14.4" customHeight="1" x14ac:dyDescent="0.3">
      <c r="A192" s="747" t="s">
        <v>577</v>
      </c>
      <c r="B192" s="748" t="s">
        <v>578</v>
      </c>
      <c r="C192" s="749" t="s">
        <v>590</v>
      </c>
      <c r="D192" s="750" t="s">
        <v>591</v>
      </c>
      <c r="E192" s="751">
        <v>50113013</v>
      </c>
      <c r="F192" s="750" t="s">
        <v>885</v>
      </c>
      <c r="G192" s="749" t="s">
        <v>602</v>
      </c>
      <c r="H192" s="749">
        <v>201967</v>
      </c>
      <c r="I192" s="749">
        <v>201967</v>
      </c>
      <c r="J192" s="749" t="s">
        <v>933</v>
      </c>
      <c r="K192" s="749" t="s">
        <v>934</v>
      </c>
      <c r="L192" s="752">
        <v>291.46999999999997</v>
      </c>
      <c r="M192" s="752">
        <v>0.29999999999999893</v>
      </c>
      <c r="N192" s="753">
        <v>87.440999999999676</v>
      </c>
    </row>
    <row r="193" spans="1:14" ht="14.4" customHeight="1" x14ac:dyDescent="0.3">
      <c r="A193" s="747" t="s">
        <v>577</v>
      </c>
      <c r="B193" s="748" t="s">
        <v>578</v>
      </c>
      <c r="C193" s="749" t="s">
        <v>590</v>
      </c>
      <c r="D193" s="750" t="s">
        <v>591</v>
      </c>
      <c r="E193" s="751">
        <v>50113013</v>
      </c>
      <c r="F193" s="750" t="s">
        <v>885</v>
      </c>
      <c r="G193" s="749" t="s">
        <v>609</v>
      </c>
      <c r="H193" s="749">
        <v>118547</v>
      </c>
      <c r="I193" s="749">
        <v>18547</v>
      </c>
      <c r="J193" s="749" t="s">
        <v>935</v>
      </c>
      <c r="K193" s="749" t="s">
        <v>936</v>
      </c>
      <c r="L193" s="752">
        <v>123.49000000000002</v>
      </c>
      <c r="M193" s="752">
        <v>2</v>
      </c>
      <c r="N193" s="753">
        <v>246.98000000000005</v>
      </c>
    </row>
    <row r="194" spans="1:14" ht="14.4" customHeight="1" x14ac:dyDescent="0.3">
      <c r="A194" s="747" t="s">
        <v>577</v>
      </c>
      <c r="B194" s="748" t="s">
        <v>578</v>
      </c>
      <c r="C194" s="749" t="s">
        <v>590</v>
      </c>
      <c r="D194" s="750" t="s">
        <v>591</v>
      </c>
      <c r="E194" s="751">
        <v>50113013</v>
      </c>
      <c r="F194" s="750" t="s">
        <v>885</v>
      </c>
      <c r="G194" s="749" t="s">
        <v>609</v>
      </c>
      <c r="H194" s="749">
        <v>850455</v>
      </c>
      <c r="I194" s="749">
        <v>169033</v>
      </c>
      <c r="J194" s="749" t="s">
        <v>937</v>
      </c>
      <c r="K194" s="749" t="s">
        <v>938</v>
      </c>
      <c r="L194" s="752">
        <v>204.16999999999993</v>
      </c>
      <c r="M194" s="752">
        <v>7</v>
      </c>
      <c r="N194" s="753">
        <v>1429.1899999999996</v>
      </c>
    </row>
    <row r="195" spans="1:14" ht="14.4" customHeight="1" x14ac:dyDescent="0.3">
      <c r="A195" s="747" t="s">
        <v>577</v>
      </c>
      <c r="B195" s="748" t="s">
        <v>578</v>
      </c>
      <c r="C195" s="749" t="s">
        <v>590</v>
      </c>
      <c r="D195" s="750" t="s">
        <v>591</v>
      </c>
      <c r="E195" s="751">
        <v>50113013</v>
      </c>
      <c r="F195" s="750" t="s">
        <v>885</v>
      </c>
      <c r="G195" s="749" t="s">
        <v>602</v>
      </c>
      <c r="H195" s="749">
        <v>210993</v>
      </c>
      <c r="I195" s="749">
        <v>210993</v>
      </c>
      <c r="J195" s="749" t="s">
        <v>939</v>
      </c>
      <c r="K195" s="749" t="s">
        <v>940</v>
      </c>
      <c r="L195" s="752">
        <v>21994.240000000002</v>
      </c>
      <c r="M195" s="752">
        <v>3</v>
      </c>
      <c r="N195" s="753">
        <v>65982.720000000001</v>
      </c>
    </row>
    <row r="196" spans="1:14" ht="14.4" customHeight="1" x14ac:dyDescent="0.3">
      <c r="A196" s="747" t="s">
        <v>577</v>
      </c>
      <c r="B196" s="748" t="s">
        <v>578</v>
      </c>
      <c r="C196" s="749" t="s">
        <v>590</v>
      </c>
      <c r="D196" s="750" t="s">
        <v>591</v>
      </c>
      <c r="E196" s="751">
        <v>50113013</v>
      </c>
      <c r="F196" s="750" t="s">
        <v>885</v>
      </c>
      <c r="G196" s="749" t="s">
        <v>609</v>
      </c>
      <c r="H196" s="749">
        <v>103708</v>
      </c>
      <c r="I196" s="749">
        <v>3708</v>
      </c>
      <c r="J196" s="749" t="s">
        <v>941</v>
      </c>
      <c r="K196" s="749" t="s">
        <v>942</v>
      </c>
      <c r="L196" s="752">
        <v>1128.73</v>
      </c>
      <c r="M196" s="752">
        <v>1.6</v>
      </c>
      <c r="N196" s="753">
        <v>1805.9680000000001</v>
      </c>
    </row>
    <row r="197" spans="1:14" ht="14.4" customHeight="1" x14ac:dyDescent="0.3">
      <c r="A197" s="747" t="s">
        <v>577</v>
      </c>
      <c r="B197" s="748" t="s">
        <v>578</v>
      </c>
      <c r="C197" s="749" t="s">
        <v>590</v>
      </c>
      <c r="D197" s="750" t="s">
        <v>591</v>
      </c>
      <c r="E197" s="751">
        <v>50113014</v>
      </c>
      <c r="F197" s="750" t="s">
        <v>943</v>
      </c>
      <c r="G197" s="749" t="s">
        <v>602</v>
      </c>
      <c r="H197" s="749">
        <v>113798</v>
      </c>
      <c r="I197" s="749">
        <v>13798</v>
      </c>
      <c r="J197" s="749" t="s">
        <v>944</v>
      </c>
      <c r="K197" s="749" t="s">
        <v>945</v>
      </c>
      <c r="L197" s="752">
        <v>105.68000000000005</v>
      </c>
      <c r="M197" s="752">
        <v>2</v>
      </c>
      <c r="N197" s="753">
        <v>211.3600000000001</v>
      </c>
    </row>
    <row r="198" spans="1:14" ht="14.4" customHeight="1" x14ac:dyDescent="0.3">
      <c r="A198" s="747" t="s">
        <v>577</v>
      </c>
      <c r="B198" s="748" t="s">
        <v>578</v>
      </c>
      <c r="C198" s="749" t="s">
        <v>595</v>
      </c>
      <c r="D198" s="750" t="s">
        <v>596</v>
      </c>
      <c r="E198" s="751">
        <v>50113001</v>
      </c>
      <c r="F198" s="750" t="s">
        <v>601</v>
      </c>
      <c r="G198" s="749" t="s">
        <v>602</v>
      </c>
      <c r="H198" s="749">
        <v>196610</v>
      </c>
      <c r="I198" s="749">
        <v>96610</v>
      </c>
      <c r="J198" s="749" t="s">
        <v>946</v>
      </c>
      <c r="K198" s="749" t="s">
        <v>947</v>
      </c>
      <c r="L198" s="752">
        <v>46.390000000000008</v>
      </c>
      <c r="M198" s="752">
        <v>1</v>
      </c>
      <c r="N198" s="753">
        <v>46.390000000000008</v>
      </c>
    </row>
    <row r="199" spans="1:14" ht="14.4" customHeight="1" x14ac:dyDescent="0.3">
      <c r="A199" s="747" t="s">
        <v>577</v>
      </c>
      <c r="B199" s="748" t="s">
        <v>578</v>
      </c>
      <c r="C199" s="749" t="s">
        <v>595</v>
      </c>
      <c r="D199" s="750" t="s">
        <v>596</v>
      </c>
      <c r="E199" s="751">
        <v>50113001</v>
      </c>
      <c r="F199" s="750" t="s">
        <v>601</v>
      </c>
      <c r="G199" s="749" t="s">
        <v>602</v>
      </c>
      <c r="H199" s="749">
        <v>156926</v>
      </c>
      <c r="I199" s="749">
        <v>56926</v>
      </c>
      <c r="J199" s="749" t="s">
        <v>948</v>
      </c>
      <c r="K199" s="749" t="s">
        <v>949</v>
      </c>
      <c r="L199" s="752">
        <v>48.4</v>
      </c>
      <c r="M199" s="752">
        <v>3</v>
      </c>
      <c r="N199" s="753">
        <v>145.19999999999999</v>
      </c>
    </row>
    <row r="200" spans="1:14" ht="14.4" customHeight="1" x14ac:dyDescent="0.3">
      <c r="A200" s="747" t="s">
        <v>577</v>
      </c>
      <c r="B200" s="748" t="s">
        <v>578</v>
      </c>
      <c r="C200" s="749" t="s">
        <v>595</v>
      </c>
      <c r="D200" s="750" t="s">
        <v>596</v>
      </c>
      <c r="E200" s="751">
        <v>50113001</v>
      </c>
      <c r="F200" s="750" t="s">
        <v>601</v>
      </c>
      <c r="G200" s="749" t="s">
        <v>602</v>
      </c>
      <c r="H200" s="749">
        <v>162320</v>
      </c>
      <c r="I200" s="749">
        <v>62320</v>
      </c>
      <c r="J200" s="749" t="s">
        <v>950</v>
      </c>
      <c r="K200" s="749" t="s">
        <v>951</v>
      </c>
      <c r="L200" s="752">
        <v>74.350000000000009</v>
      </c>
      <c r="M200" s="752">
        <v>5</v>
      </c>
      <c r="N200" s="753">
        <v>371.75000000000006</v>
      </c>
    </row>
    <row r="201" spans="1:14" ht="14.4" customHeight="1" x14ac:dyDescent="0.3">
      <c r="A201" s="747" t="s">
        <v>577</v>
      </c>
      <c r="B201" s="748" t="s">
        <v>578</v>
      </c>
      <c r="C201" s="749" t="s">
        <v>595</v>
      </c>
      <c r="D201" s="750" t="s">
        <v>596</v>
      </c>
      <c r="E201" s="751">
        <v>50113001</v>
      </c>
      <c r="F201" s="750" t="s">
        <v>601</v>
      </c>
      <c r="G201" s="749" t="s">
        <v>609</v>
      </c>
      <c r="H201" s="749">
        <v>190044</v>
      </c>
      <c r="I201" s="749">
        <v>90044</v>
      </c>
      <c r="J201" s="749" t="s">
        <v>952</v>
      </c>
      <c r="K201" s="749" t="s">
        <v>953</v>
      </c>
      <c r="L201" s="752">
        <v>37.330000000000005</v>
      </c>
      <c r="M201" s="752">
        <v>30</v>
      </c>
      <c r="N201" s="753">
        <v>1119.9000000000001</v>
      </c>
    </row>
    <row r="202" spans="1:14" ht="14.4" customHeight="1" x14ac:dyDescent="0.3">
      <c r="A202" s="747" t="s">
        <v>577</v>
      </c>
      <c r="B202" s="748" t="s">
        <v>578</v>
      </c>
      <c r="C202" s="749" t="s">
        <v>595</v>
      </c>
      <c r="D202" s="750" t="s">
        <v>596</v>
      </c>
      <c r="E202" s="751">
        <v>50113001</v>
      </c>
      <c r="F202" s="750" t="s">
        <v>601</v>
      </c>
      <c r="G202" s="749" t="s">
        <v>602</v>
      </c>
      <c r="H202" s="749">
        <v>920200</v>
      </c>
      <c r="I202" s="749">
        <v>15877</v>
      </c>
      <c r="J202" s="749" t="s">
        <v>954</v>
      </c>
      <c r="K202" s="749" t="s">
        <v>579</v>
      </c>
      <c r="L202" s="752">
        <v>252.97802332064015</v>
      </c>
      <c r="M202" s="752">
        <v>5</v>
      </c>
      <c r="N202" s="753">
        <v>1264.8901166032008</v>
      </c>
    </row>
    <row r="203" spans="1:14" ht="14.4" customHeight="1" x14ac:dyDescent="0.3">
      <c r="A203" s="747" t="s">
        <v>577</v>
      </c>
      <c r="B203" s="748" t="s">
        <v>578</v>
      </c>
      <c r="C203" s="749" t="s">
        <v>595</v>
      </c>
      <c r="D203" s="750" t="s">
        <v>596</v>
      </c>
      <c r="E203" s="751">
        <v>50113001</v>
      </c>
      <c r="F203" s="750" t="s">
        <v>601</v>
      </c>
      <c r="G203" s="749" t="s">
        <v>602</v>
      </c>
      <c r="H203" s="749">
        <v>900881</v>
      </c>
      <c r="I203" s="749">
        <v>0</v>
      </c>
      <c r="J203" s="749" t="s">
        <v>766</v>
      </c>
      <c r="K203" s="749" t="s">
        <v>579</v>
      </c>
      <c r="L203" s="752">
        <v>131.9876009578883</v>
      </c>
      <c r="M203" s="752">
        <v>9</v>
      </c>
      <c r="N203" s="753">
        <v>1187.8884086209948</v>
      </c>
    </row>
    <row r="204" spans="1:14" ht="14.4" customHeight="1" x14ac:dyDescent="0.3">
      <c r="A204" s="747" t="s">
        <v>577</v>
      </c>
      <c r="B204" s="748" t="s">
        <v>578</v>
      </c>
      <c r="C204" s="749" t="s">
        <v>595</v>
      </c>
      <c r="D204" s="750" t="s">
        <v>596</v>
      </c>
      <c r="E204" s="751">
        <v>50113001</v>
      </c>
      <c r="F204" s="750" t="s">
        <v>601</v>
      </c>
      <c r="G204" s="749" t="s">
        <v>602</v>
      </c>
      <c r="H204" s="749">
        <v>900441</v>
      </c>
      <c r="I204" s="749">
        <v>0</v>
      </c>
      <c r="J204" s="749" t="s">
        <v>955</v>
      </c>
      <c r="K204" s="749" t="s">
        <v>956</v>
      </c>
      <c r="L204" s="752">
        <v>191.75496388779268</v>
      </c>
      <c r="M204" s="752">
        <v>1</v>
      </c>
      <c r="N204" s="753">
        <v>191.75496388779268</v>
      </c>
    </row>
    <row r="205" spans="1:14" ht="14.4" customHeight="1" x14ac:dyDescent="0.3">
      <c r="A205" s="747" t="s">
        <v>577</v>
      </c>
      <c r="B205" s="748" t="s">
        <v>578</v>
      </c>
      <c r="C205" s="749" t="s">
        <v>595</v>
      </c>
      <c r="D205" s="750" t="s">
        <v>596</v>
      </c>
      <c r="E205" s="751">
        <v>50113001</v>
      </c>
      <c r="F205" s="750" t="s">
        <v>601</v>
      </c>
      <c r="G205" s="749" t="s">
        <v>602</v>
      </c>
      <c r="H205" s="749">
        <v>500979</v>
      </c>
      <c r="I205" s="749">
        <v>0</v>
      </c>
      <c r="J205" s="749" t="s">
        <v>768</v>
      </c>
      <c r="K205" s="749" t="s">
        <v>579</v>
      </c>
      <c r="L205" s="752">
        <v>54.591166794453727</v>
      </c>
      <c r="M205" s="752">
        <v>12</v>
      </c>
      <c r="N205" s="753">
        <v>655.09400153344473</v>
      </c>
    </row>
    <row r="206" spans="1:14" ht="14.4" customHeight="1" x14ac:dyDescent="0.3">
      <c r="A206" s="747" t="s">
        <v>577</v>
      </c>
      <c r="B206" s="748" t="s">
        <v>578</v>
      </c>
      <c r="C206" s="749" t="s">
        <v>595</v>
      </c>
      <c r="D206" s="750" t="s">
        <v>596</v>
      </c>
      <c r="E206" s="751">
        <v>50113001</v>
      </c>
      <c r="F206" s="750" t="s">
        <v>601</v>
      </c>
      <c r="G206" s="749" t="s">
        <v>602</v>
      </c>
      <c r="H206" s="749">
        <v>900406</v>
      </c>
      <c r="I206" s="749">
        <v>0</v>
      </c>
      <c r="J206" s="749" t="s">
        <v>957</v>
      </c>
      <c r="K206" s="749" t="s">
        <v>579</v>
      </c>
      <c r="L206" s="752">
        <v>58.612267462683256</v>
      </c>
      <c r="M206" s="752">
        <v>1</v>
      </c>
      <c r="N206" s="753">
        <v>58.612267462683256</v>
      </c>
    </row>
    <row r="207" spans="1:14" ht="14.4" customHeight="1" x14ac:dyDescent="0.3">
      <c r="A207" s="747" t="s">
        <v>577</v>
      </c>
      <c r="B207" s="748" t="s">
        <v>578</v>
      </c>
      <c r="C207" s="749" t="s">
        <v>595</v>
      </c>
      <c r="D207" s="750" t="s">
        <v>596</v>
      </c>
      <c r="E207" s="751">
        <v>50113001</v>
      </c>
      <c r="F207" s="750" t="s">
        <v>601</v>
      </c>
      <c r="G207" s="749" t="s">
        <v>602</v>
      </c>
      <c r="H207" s="749">
        <v>921459</v>
      </c>
      <c r="I207" s="749">
        <v>0</v>
      </c>
      <c r="J207" s="749" t="s">
        <v>958</v>
      </c>
      <c r="K207" s="749" t="s">
        <v>579</v>
      </c>
      <c r="L207" s="752">
        <v>406.83409934700131</v>
      </c>
      <c r="M207" s="752">
        <v>1</v>
      </c>
      <c r="N207" s="753">
        <v>406.83409934700131</v>
      </c>
    </row>
    <row r="208" spans="1:14" ht="14.4" customHeight="1" x14ac:dyDescent="0.3">
      <c r="A208" s="747" t="s">
        <v>577</v>
      </c>
      <c r="B208" s="748" t="s">
        <v>578</v>
      </c>
      <c r="C208" s="749" t="s">
        <v>595</v>
      </c>
      <c r="D208" s="750" t="s">
        <v>596</v>
      </c>
      <c r="E208" s="751">
        <v>50113001</v>
      </c>
      <c r="F208" s="750" t="s">
        <v>601</v>
      </c>
      <c r="G208" s="749" t="s">
        <v>602</v>
      </c>
      <c r="H208" s="749">
        <v>100502</v>
      </c>
      <c r="I208" s="749">
        <v>502</v>
      </c>
      <c r="J208" s="749" t="s">
        <v>959</v>
      </c>
      <c r="K208" s="749" t="s">
        <v>960</v>
      </c>
      <c r="L208" s="752">
        <v>238.66571428571427</v>
      </c>
      <c r="M208" s="752">
        <v>21</v>
      </c>
      <c r="N208" s="753">
        <v>5011.9799999999996</v>
      </c>
    </row>
    <row r="209" spans="1:14" ht="14.4" customHeight="1" x14ac:dyDescent="0.3">
      <c r="A209" s="747" t="s">
        <v>577</v>
      </c>
      <c r="B209" s="748" t="s">
        <v>578</v>
      </c>
      <c r="C209" s="749" t="s">
        <v>595</v>
      </c>
      <c r="D209" s="750" t="s">
        <v>596</v>
      </c>
      <c r="E209" s="751">
        <v>50113001</v>
      </c>
      <c r="F209" s="750" t="s">
        <v>601</v>
      </c>
      <c r="G209" s="749" t="s">
        <v>602</v>
      </c>
      <c r="H209" s="749">
        <v>102684</v>
      </c>
      <c r="I209" s="749">
        <v>2684</v>
      </c>
      <c r="J209" s="749" t="s">
        <v>959</v>
      </c>
      <c r="K209" s="749" t="s">
        <v>961</v>
      </c>
      <c r="L209" s="752">
        <v>73.790000000000006</v>
      </c>
      <c r="M209" s="752">
        <v>1</v>
      </c>
      <c r="N209" s="753">
        <v>73.790000000000006</v>
      </c>
    </row>
    <row r="210" spans="1:14" ht="14.4" customHeight="1" x14ac:dyDescent="0.3">
      <c r="A210" s="747" t="s">
        <v>577</v>
      </c>
      <c r="B210" s="748" t="s">
        <v>578</v>
      </c>
      <c r="C210" s="749" t="s">
        <v>595</v>
      </c>
      <c r="D210" s="750" t="s">
        <v>596</v>
      </c>
      <c r="E210" s="751">
        <v>50113001</v>
      </c>
      <c r="F210" s="750" t="s">
        <v>601</v>
      </c>
      <c r="G210" s="749" t="s">
        <v>609</v>
      </c>
      <c r="H210" s="749">
        <v>131934</v>
      </c>
      <c r="I210" s="749">
        <v>31934</v>
      </c>
      <c r="J210" s="749" t="s">
        <v>962</v>
      </c>
      <c r="K210" s="749" t="s">
        <v>963</v>
      </c>
      <c r="L210" s="752">
        <v>49.820000000000029</v>
      </c>
      <c r="M210" s="752">
        <v>1</v>
      </c>
      <c r="N210" s="753">
        <v>49.820000000000029</v>
      </c>
    </row>
    <row r="211" spans="1:14" ht="14.4" customHeight="1" x14ac:dyDescent="0.3">
      <c r="A211" s="747" t="s">
        <v>577</v>
      </c>
      <c r="B211" s="748" t="s">
        <v>578</v>
      </c>
      <c r="C211" s="749" t="s">
        <v>595</v>
      </c>
      <c r="D211" s="750" t="s">
        <v>596</v>
      </c>
      <c r="E211" s="751">
        <v>50113001</v>
      </c>
      <c r="F211" s="750" t="s">
        <v>601</v>
      </c>
      <c r="G211" s="749" t="s">
        <v>609</v>
      </c>
      <c r="H211" s="749">
        <v>158380</v>
      </c>
      <c r="I211" s="749">
        <v>58380</v>
      </c>
      <c r="J211" s="749" t="s">
        <v>964</v>
      </c>
      <c r="K211" s="749" t="s">
        <v>965</v>
      </c>
      <c r="L211" s="752">
        <v>0</v>
      </c>
      <c r="M211" s="752">
        <v>0</v>
      </c>
      <c r="N211" s="753">
        <v>0</v>
      </c>
    </row>
    <row r="212" spans="1:14" ht="14.4" customHeight="1" x14ac:dyDescent="0.3">
      <c r="A212" s="747" t="s">
        <v>577</v>
      </c>
      <c r="B212" s="748" t="s">
        <v>578</v>
      </c>
      <c r="C212" s="749" t="s">
        <v>598</v>
      </c>
      <c r="D212" s="750" t="s">
        <v>599</v>
      </c>
      <c r="E212" s="751">
        <v>50113001</v>
      </c>
      <c r="F212" s="750" t="s">
        <v>601</v>
      </c>
      <c r="G212" s="749" t="s">
        <v>602</v>
      </c>
      <c r="H212" s="749">
        <v>846758</v>
      </c>
      <c r="I212" s="749">
        <v>103387</v>
      </c>
      <c r="J212" s="749" t="s">
        <v>603</v>
      </c>
      <c r="K212" s="749" t="s">
        <v>604</v>
      </c>
      <c r="L212" s="752">
        <v>72.486666666666679</v>
      </c>
      <c r="M212" s="752">
        <v>9</v>
      </c>
      <c r="N212" s="753">
        <v>652.38000000000011</v>
      </c>
    </row>
    <row r="213" spans="1:14" ht="14.4" customHeight="1" x14ac:dyDescent="0.3">
      <c r="A213" s="747" t="s">
        <v>577</v>
      </c>
      <c r="B213" s="748" t="s">
        <v>578</v>
      </c>
      <c r="C213" s="749" t="s">
        <v>598</v>
      </c>
      <c r="D213" s="750" t="s">
        <v>599</v>
      </c>
      <c r="E213" s="751">
        <v>50113001</v>
      </c>
      <c r="F213" s="750" t="s">
        <v>601</v>
      </c>
      <c r="G213" s="749" t="s">
        <v>602</v>
      </c>
      <c r="H213" s="749">
        <v>176064</v>
      </c>
      <c r="I213" s="749">
        <v>76064</v>
      </c>
      <c r="J213" s="749" t="s">
        <v>607</v>
      </c>
      <c r="K213" s="749" t="s">
        <v>608</v>
      </c>
      <c r="L213" s="752">
        <v>83.949999999999989</v>
      </c>
      <c r="M213" s="752">
        <v>2</v>
      </c>
      <c r="N213" s="753">
        <v>167.89999999999998</v>
      </c>
    </row>
    <row r="214" spans="1:14" ht="14.4" customHeight="1" x14ac:dyDescent="0.3">
      <c r="A214" s="747" t="s">
        <v>577</v>
      </c>
      <c r="B214" s="748" t="s">
        <v>578</v>
      </c>
      <c r="C214" s="749" t="s">
        <v>598</v>
      </c>
      <c r="D214" s="750" t="s">
        <v>599</v>
      </c>
      <c r="E214" s="751">
        <v>50113001</v>
      </c>
      <c r="F214" s="750" t="s">
        <v>601</v>
      </c>
      <c r="G214" s="749" t="s">
        <v>602</v>
      </c>
      <c r="H214" s="749">
        <v>845008</v>
      </c>
      <c r="I214" s="749">
        <v>107806</v>
      </c>
      <c r="J214" s="749" t="s">
        <v>614</v>
      </c>
      <c r="K214" s="749" t="s">
        <v>615</v>
      </c>
      <c r="L214" s="752">
        <v>59.435000000000002</v>
      </c>
      <c r="M214" s="752">
        <v>4</v>
      </c>
      <c r="N214" s="753">
        <v>237.74</v>
      </c>
    </row>
    <row r="215" spans="1:14" ht="14.4" customHeight="1" x14ac:dyDescent="0.3">
      <c r="A215" s="747" t="s">
        <v>577</v>
      </c>
      <c r="B215" s="748" t="s">
        <v>578</v>
      </c>
      <c r="C215" s="749" t="s">
        <v>598</v>
      </c>
      <c r="D215" s="750" t="s">
        <v>599</v>
      </c>
      <c r="E215" s="751">
        <v>50113001</v>
      </c>
      <c r="F215" s="750" t="s">
        <v>601</v>
      </c>
      <c r="G215" s="749" t="s">
        <v>609</v>
      </c>
      <c r="H215" s="749">
        <v>102954</v>
      </c>
      <c r="I215" s="749">
        <v>2954</v>
      </c>
      <c r="J215" s="749" t="s">
        <v>966</v>
      </c>
      <c r="K215" s="749" t="s">
        <v>967</v>
      </c>
      <c r="L215" s="752">
        <v>14.999999999999996</v>
      </c>
      <c r="M215" s="752">
        <v>2</v>
      </c>
      <c r="N215" s="753">
        <v>29.999999999999993</v>
      </c>
    </row>
    <row r="216" spans="1:14" ht="14.4" customHeight="1" x14ac:dyDescent="0.3">
      <c r="A216" s="747" t="s">
        <v>577</v>
      </c>
      <c r="B216" s="748" t="s">
        <v>578</v>
      </c>
      <c r="C216" s="749" t="s">
        <v>598</v>
      </c>
      <c r="D216" s="750" t="s">
        <v>599</v>
      </c>
      <c r="E216" s="751">
        <v>50113001</v>
      </c>
      <c r="F216" s="750" t="s">
        <v>601</v>
      </c>
      <c r="G216" s="749" t="s">
        <v>602</v>
      </c>
      <c r="H216" s="749">
        <v>176954</v>
      </c>
      <c r="I216" s="749">
        <v>176954</v>
      </c>
      <c r="J216" s="749" t="s">
        <v>618</v>
      </c>
      <c r="K216" s="749" t="s">
        <v>619</v>
      </c>
      <c r="L216" s="752">
        <v>95.22999999999999</v>
      </c>
      <c r="M216" s="752">
        <v>1</v>
      </c>
      <c r="N216" s="753">
        <v>95.22999999999999</v>
      </c>
    </row>
    <row r="217" spans="1:14" ht="14.4" customHeight="1" x14ac:dyDescent="0.3">
      <c r="A217" s="747" t="s">
        <v>577</v>
      </c>
      <c r="B217" s="748" t="s">
        <v>578</v>
      </c>
      <c r="C217" s="749" t="s">
        <v>598</v>
      </c>
      <c r="D217" s="750" t="s">
        <v>599</v>
      </c>
      <c r="E217" s="751">
        <v>50113001</v>
      </c>
      <c r="F217" s="750" t="s">
        <v>601</v>
      </c>
      <c r="G217" s="749" t="s">
        <v>602</v>
      </c>
      <c r="H217" s="749">
        <v>167547</v>
      </c>
      <c r="I217" s="749">
        <v>67547</v>
      </c>
      <c r="J217" s="749" t="s">
        <v>620</v>
      </c>
      <c r="K217" s="749" t="s">
        <v>621</v>
      </c>
      <c r="L217" s="752">
        <v>47.215454545454548</v>
      </c>
      <c r="M217" s="752">
        <v>44</v>
      </c>
      <c r="N217" s="753">
        <v>2077.48</v>
      </c>
    </row>
    <row r="218" spans="1:14" ht="14.4" customHeight="1" x14ac:dyDescent="0.3">
      <c r="A218" s="747" t="s">
        <v>577</v>
      </c>
      <c r="B218" s="748" t="s">
        <v>578</v>
      </c>
      <c r="C218" s="749" t="s">
        <v>598</v>
      </c>
      <c r="D218" s="750" t="s">
        <v>599</v>
      </c>
      <c r="E218" s="751">
        <v>50113001</v>
      </c>
      <c r="F218" s="750" t="s">
        <v>601</v>
      </c>
      <c r="G218" s="749" t="s">
        <v>609</v>
      </c>
      <c r="H218" s="749">
        <v>127260</v>
      </c>
      <c r="I218" s="749">
        <v>127260</v>
      </c>
      <c r="J218" s="749" t="s">
        <v>622</v>
      </c>
      <c r="K218" s="749" t="s">
        <v>623</v>
      </c>
      <c r="L218" s="752">
        <v>16.039999999999996</v>
      </c>
      <c r="M218" s="752">
        <v>2</v>
      </c>
      <c r="N218" s="753">
        <v>32.079999999999991</v>
      </c>
    </row>
    <row r="219" spans="1:14" ht="14.4" customHeight="1" x14ac:dyDescent="0.3">
      <c r="A219" s="747" t="s">
        <v>577</v>
      </c>
      <c r="B219" s="748" t="s">
        <v>578</v>
      </c>
      <c r="C219" s="749" t="s">
        <v>598</v>
      </c>
      <c r="D219" s="750" t="s">
        <v>599</v>
      </c>
      <c r="E219" s="751">
        <v>50113001</v>
      </c>
      <c r="F219" s="750" t="s">
        <v>601</v>
      </c>
      <c r="G219" s="749" t="s">
        <v>602</v>
      </c>
      <c r="H219" s="749">
        <v>194916</v>
      </c>
      <c r="I219" s="749">
        <v>94916</v>
      </c>
      <c r="J219" s="749" t="s">
        <v>968</v>
      </c>
      <c r="K219" s="749" t="s">
        <v>969</v>
      </c>
      <c r="L219" s="752">
        <v>84.699999999999974</v>
      </c>
      <c r="M219" s="752">
        <v>10</v>
      </c>
      <c r="N219" s="753">
        <v>846.99999999999977</v>
      </c>
    </row>
    <row r="220" spans="1:14" ht="14.4" customHeight="1" x14ac:dyDescent="0.3">
      <c r="A220" s="747" t="s">
        <v>577</v>
      </c>
      <c r="B220" s="748" t="s">
        <v>578</v>
      </c>
      <c r="C220" s="749" t="s">
        <v>598</v>
      </c>
      <c r="D220" s="750" t="s">
        <v>599</v>
      </c>
      <c r="E220" s="751">
        <v>50113001</v>
      </c>
      <c r="F220" s="750" t="s">
        <v>601</v>
      </c>
      <c r="G220" s="749" t="s">
        <v>602</v>
      </c>
      <c r="H220" s="749">
        <v>988727</v>
      </c>
      <c r="I220" s="749">
        <v>192247</v>
      </c>
      <c r="J220" s="749" t="s">
        <v>970</v>
      </c>
      <c r="K220" s="749" t="s">
        <v>971</v>
      </c>
      <c r="L220" s="752">
        <v>74.449999999999989</v>
      </c>
      <c r="M220" s="752">
        <v>1</v>
      </c>
      <c r="N220" s="753">
        <v>74.449999999999989</v>
      </c>
    </row>
    <row r="221" spans="1:14" ht="14.4" customHeight="1" x14ac:dyDescent="0.3">
      <c r="A221" s="747" t="s">
        <v>577</v>
      </c>
      <c r="B221" s="748" t="s">
        <v>578</v>
      </c>
      <c r="C221" s="749" t="s">
        <v>598</v>
      </c>
      <c r="D221" s="750" t="s">
        <v>599</v>
      </c>
      <c r="E221" s="751">
        <v>50113001</v>
      </c>
      <c r="F221" s="750" t="s">
        <v>601</v>
      </c>
      <c r="G221" s="749" t="s">
        <v>602</v>
      </c>
      <c r="H221" s="749">
        <v>188518</v>
      </c>
      <c r="I221" s="749">
        <v>88518</v>
      </c>
      <c r="J221" s="749" t="s">
        <v>972</v>
      </c>
      <c r="K221" s="749" t="s">
        <v>973</v>
      </c>
      <c r="L221" s="752">
        <v>37.790000000000013</v>
      </c>
      <c r="M221" s="752">
        <v>1</v>
      </c>
      <c r="N221" s="753">
        <v>37.790000000000013</v>
      </c>
    </row>
    <row r="222" spans="1:14" ht="14.4" customHeight="1" x14ac:dyDescent="0.3">
      <c r="A222" s="747" t="s">
        <v>577</v>
      </c>
      <c r="B222" s="748" t="s">
        <v>578</v>
      </c>
      <c r="C222" s="749" t="s">
        <v>598</v>
      </c>
      <c r="D222" s="750" t="s">
        <v>599</v>
      </c>
      <c r="E222" s="751">
        <v>50113001</v>
      </c>
      <c r="F222" s="750" t="s">
        <v>601</v>
      </c>
      <c r="G222" s="749" t="s">
        <v>602</v>
      </c>
      <c r="H222" s="749">
        <v>158668</v>
      </c>
      <c r="I222" s="749">
        <v>158668</v>
      </c>
      <c r="J222" s="749" t="s">
        <v>974</v>
      </c>
      <c r="K222" s="749" t="s">
        <v>975</v>
      </c>
      <c r="L222" s="752">
        <v>71.81</v>
      </c>
      <c r="M222" s="752">
        <v>10</v>
      </c>
      <c r="N222" s="753">
        <v>718.1</v>
      </c>
    </row>
    <row r="223" spans="1:14" ht="14.4" customHeight="1" x14ac:dyDescent="0.3">
      <c r="A223" s="747" t="s">
        <v>577</v>
      </c>
      <c r="B223" s="748" t="s">
        <v>578</v>
      </c>
      <c r="C223" s="749" t="s">
        <v>598</v>
      </c>
      <c r="D223" s="750" t="s">
        <v>599</v>
      </c>
      <c r="E223" s="751">
        <v>50113001</v>
      </c>
      <c r="F223" s="750" t="s">
        <v>601</v>
      </c>
      <c r="G223" s="749" t="s">
        <v>602</v>
      </c>
      <c r="H223" s="749">
        <v>199295</v>
      </c>
      <c r="I223" s="749">
        <v>99295</v>
      </c>
      <c r="J223" s="749" t="s">
        <v>629</v>
      </c>
      <c r="K223" s="749" t="s">
        <v>976</v>
      </c>
      <c r="L223" s="752">
        <v>26.099999999999998</v>
      </c>
      <c r="M223" s="752">
        <v>2</v>
      </c>
      <c r="N223" s="753">
        <v>52.199999999999996</v>
      </c>
    </row>
    <row r="224" spans="1:14" ht="14.4" customHeight="1" x14ac:dyDescent="0.3">
      <c r="A224" s="747" t="s">
        <v>577</v>
      </c>
      <c r="B224" s="748" t="s">
        <v>578</v>
      </c>
      <c r="C224" s="749" t="s">
        <v>598</v>
      </c>
      <c r="D224" s="750" t="s">
        <v>599</v>
      </c>
      <c r="E224" s="751">
        <v>50113001</v>
      </c>
      <c r="F224" s="750" t="s">
        <v>601</v>
      </c>
      <c r="G224" s="749" t="s">
        <v>602</v>
      </c>
      <c r="H224" s="749">
        <v>196610</v>
      </c>
      <c r="I224" s="749">
        <v>96610</v>
      </c>
      <c r="J224" s="749" t="s">
        <v>946</v>
      </c>
      <c r="K224" s="749" t="s">
        <v>947</v>
      </c>
      <c r="L224" s="752">
        <v>45.930000000000007</v>
      </c>
      <c r="M224" s="752">
        <v>3</v>
      </c>
      <c r="N224" s="753">
        <v>137.79000000000002</v>
      </c>
    </row>
    <row r="225" spans="1:14" ht="14.4" customHeight="1" x14ac:dyDescent="0.3">
      <c r="A225" s="747" t="s">
        <v>577</v>
      </c>
      <c r="B225" s="748" t="s">
        <v>578</v>
      </c>
      <c r="C225" s="749" t="s">
        <v>598</v>
      </c>
      <c r="D225" s="750" t="s">
        <v>599</v>
      </c>
      <c r="E225" s="751">
        <v>50113001</v>
      </c>
      <c r="F225" s="750" t="s">
        <v>601</v>
      </c>
      <c r="G225" s="749" t="s">
        <v>602</v>
      </c>
      <c r="H225" s="749">
        <v>110555</v>
      </c>
      <c r="I225" s="749">
        <v>10555</v>
      </c>
      <c r="J225" s="749" t="s">
        <v>948</v>
      </c>
      <c r="K225" s="749" t="s">
        <v>977</v>
      </c>
      <c r="L225" s="752">
        <v>254.97999851814467</v>
      </c>
      <c r="M225" s="752">
        <v>10</v>
      </c>
      <c r="N225" s="753">
        <v>2549.7999851814466</v>
      </c>
    </row>
    <row r="226" spans="1:14" ht="14.4" customHeight="1" x14ac:dyDescent="0.3">
      <c r="A226" s="747" t="s">
        <v>577</v>
      </c>
      <c r="B226" s="748" t="s">
        <v>578</v>
      </c>
      <c r="C226" s="749" t="s">
        <v>598</v>
      </c>
      <c r="D226" s="750" t="s">
        <v>599</v>
      </c>
      <c r="E226" s="751">
        <v>50113001</v>
      </c>
      <c r="F226" s="750" t="s">
        <v>601</v>
      </c>
      <c r="G226" s="749" t="s">
        <v>602</v>
      </c>
      <c r="H226" s="749">
        <v>196303</v>
      </c>
      <c r="I226" s="749">
        <v>96303</v>
      </c>
      <c r="J226" s="749" t="s">
        <v>636</v>
      </c>
      <c r="K226" s="749" t="s">
        <v>637</v>
      </c>
      <c r="L226" s="752">
        <v>41.000000000000007</v>
      </c>
      <c r="M226" s="752">
        <v>2</v>
      </c>
      <c r="N226" s="753">
        <v>82.000000000000014</v>
      </c>
    </row>
    <row r="227" spans="1:14" ht="14.4" customHeight="1" x14ac:dyDescent="0.3">
      <c r="A227" s="747" t="s">
        <v>577</v>
      </c>
      <c r="B227" s="748" t="s">
        <v>578</v>
      </c>
      <c r="C227" s="749" t="s">
        <v>598</v>
      </c>
      <c r="D227" s="750" t="s">
        <v>599</v>
      </c>
      <c r="E227" s="751">
        <v>50113001</v>
      </c>
      <c r="F227" s="750" t="s">
        <v>601</v>
      </c>
      <c r="G227" s="749" t="s">
        <v>609</v>
      </c>
      <c r="H227" s="749">
        <v>112891</v>
      </c>
      <c r="I227" s="749">
        <v>12891</v>
      </c>
      <c r="J227" s="749" t="s">
        <v>638</v>
      </c>
      <c r="K227" s="749" t="s">
        <v>640</v>
      </c>
      <c r="L227" s="752">
        <v>58.330000000000013</v>
      </c>
      <c r="M227" s="752">
        <v>2</v>
      </c>
      <c r="N227" s="753">
        <v>116.66000000000003</v>
      </c>
    </row>
    <row r="228" spans="1:14" ht="14.4" customHeight="1" x14ac:dyDescent="0.3">
      <c r="A228" s="747" t="s">
        <v>577</v>
      </c>
      <c r="B228" s="748" t="s">
        <v>578</v>
      </c>
      <c r="C228" s="749" t="s">
        <v>598</v>
      </c>
      <c r="D228" s="750" t="s">
        <v>599</v>
      </c>
      <c r="E228" s="751">
        <v>50113001</v>
      </c>
      <c r="F228" s="750" t="s">
        <v>601</v>
      </c>
      <c r="G228" s="749" t="s">
        <v>602</v>
      </c>
      <c r="H228" s="749">
        <v>176496</v>
      </c>
      <c r="I228" s="749">
        <v>76496</v>
      </c>
      <c r="J228" s="749" t="s">
        <v>978</v>
      </c>
      <c r="K228" s="749" t="s">
        <v>979</v>
      </c>
      <c r="L228" s="752">
        <v>125.43000000000002</v>
      </c>
      <c r="M228" s="752">
        <v>6</v>
      </c>
      <c r="N228" s="753">
        <v>752.58000000000015</v>
      </c>
    </row>
    <row r="229" spans="1:14" ht="14.4" customHeight="1" x14ac:dyDescent="0.3">
      <c r="A229" s="747" t="s">
        <v>577</v>
      </c>
      <c r="B229" s="748" t="s">
        <v>578</v>
      </c>
      <c r="C229" s="749" t="s">
        <v>598</v>
      </c>
      <c r="D229" s="750" t="s">
        <v>599</v>
      </c>
      <c r="E229" s="751">
        <v>50113001</v>
      </c>
      <c r="F229" s="750" t="s">
        <v>601</v>
      </c>
      <c r="G229" s="749" t="s">
        <v>602</v>
      </c>
      <c r="H229" s="749">
        <v>162320</v>
      </c>
      <c r="I229" s="749">
        <v>62320</v>
      </c>
      <c r="J229" s="749" t="s">
        <v>950</v>
      </c>
      <c r="K229" s="749" t="s">
        <v>951</v>
      </c>
      <c r="L229" s="752">
        <v>74.349999999999994</v>
      </c>
      <c r="M229" s="752">
        <v>2</v>
      </c>
      <c r="N229" s="753">
        <v>148.69999999999999</v>
      </c>
    </row>
    <row r="230" spans="1:14" ht="14.4" customHeight="1" x14ac:dyDescent="0.3">
      <c r="A230" s="747" t="s">
        <v>577</v>
      </c>
      <c r="B230" s="748" t="s">
        <v>578</v>
      </c>
      <c r="C230" s="749" t="s">
        <v>598</v>
      </c>
      <c r="D230" s="750" t="s">
        <v>599</v>
      </c>
      <c r="E230" s="751">
        <v>50113001</v>
      </c>
      <c r="F230" s="750" t="s">
        <v>601</v>
      </c>
      <c r="G230" s="749" t="s">
        <v>602</v>
      </c>
      <c r="H230" s="749">
        <v>203954</v>
      </c>
      <c r="I230" s="749">
        <v>203954</v>
      </c>
      <c r="J230" s="749" t="s">
        <v>898</v>
      </c>
      <c r="K230" s="749" t="s">
        <v>980</v>
      </c>
      <c r="L230" s="752">
        <v>92.410000000000096</v>
      </c>
      <c r="M230" s="752">
        <v>3</v>
      </c>
      <c r="N230" s="753">
        <v>277.2300000000003</v>
      </c>
    </row>
    <row r="231" spans="1:14" ht="14.4" customHeight="1" x14ac:dyDescent="0.3">
      <c r="A231" s="747" t="s">
        <v>577</v>
      </c>
      <c r="B231" s="748" t="s">
        <v>578</v>
      </c>
      <c r="C231" s="749" t="s">
        <v>598</v>
      </c>
      <c r="D231" s="750" t="s">
        <v>599</v>
      </c>
      <c r="E231" s="751">
        <v>50113001</v>
      </c>
      <c r="F231" s="750" t="s">
        <v>601</v>
      </c>
      <c r="G231" s="749" t="s">
        <v>609</v>
      </c>
      <c r="H231" s="749">
        <v>158692</v>
      </c>
      <c r="I231" s="749">
        <v>158692</v>
      </c>
      <c r="J231" s="749" t="s">
        <v>649</v>
      </c>
      <c r="K231" s="749" t="s">
        <v>650</v>
      </c>
      <c r="L231" s="752">
        <v>26.14</v>
      </c>
      <c r="M231" s="752">
        <v>1</v>
      </c>
      <c r="N231" s="753">
        <v>26.14</v>
      </c>
    </row>
    <row r="232" spans="1:14" ht="14.4" customHeight="1" x14ac:dyDescent="0.3">
      <c r="A232" s="747" t="s">
        <v>577</v>
      </c>
      <c r="B232" s="748" t="s">
        <v>578</v>
      </c>
      <c r="C232" s="749" t="s">
        <v>598</v>
      </c>
      <c r="D232" s="750" t="s">
        <v>599</v>
      </c>
      <c r="E232" s="751">
        <v>50113001</v>
      </c>
      <c r="F232" s="750" t="s">
        <v>601</v>
      </c>
      <c r="G232" s="749" t="s">
        <v>602</v>
      </c>
      <c r="H232" s="749">
        <v>199466</v>
      </c>
      <c r="I232" s="749">
        <v>199466</v>
      </c>
      <c r="J232" s="749" t="s">
        <v>981</v>
      </c>
      <c r="K232" s="749" t="s">
        <v>982</v>
      </c>
      <c r="L232" s="752">
        <v>112.52</v>
      </c>
      <c r="M232" s="752">
        <v>1</v>
      </c>
      <c r="N232" s="753">
        <v>112.52</v>
      </c>
    </row>
    <row r="233" spans="1:14" ht="14.4" customHeight="1" x14ac:dyDescent="0.3">
      <c r="A233" s="747" t="s">
        <v>577</v>
      </c>
      <c r="B233" s="748" t="s">
        <v>578</v>
      </c>
      <c r="C233" s="749" t="s">
        <v>598</v>
      </c>
      <c r="D233" s="750" t="s">
        <v>599</v>
      </c>
      <c r="E233" s="751">
        <v>50113001</v>
      </c>
      <c r="F233" s="750" t="s">
        <v>601</v>
      </c>
      <c r="G233" s="749" t="s">
        <v>602</v>
      </c>
      <c r="H233" s="749">
        <v>178277</v>
      </c>
      <c r="I233" s="749">
        <v>78277</v>
      </c>
      <c r="J233" s="749" t="s">
        <v>656</v>
      </c>
      <c r="K233" s="749" t="s">
        <v>658</v>
      </c>
      <c r="L233" s="752">
        <v>37.160000000000004</v>
      </c>
      <c r="M233" s="752">
        <v>5</v>
      </c>
      <c r="N233" s="753">
        <v>185.8</v>
      </c>
    </row>
    <row r="234" spans="1:14" ht="14.4" customHeight="1" x14ac:dyDescent="0.3">
      <c r="A234" s="747" t="s">
        <v>577</v>
      </c>
      <c r="B234" s="748" t="s">
        <v>578</v>
      </c>
      <c r="C234" s="749" t="s">
        <v>598</v>
      </c>
      <c r="D234" s="750" t="s">
        <v>599</v>
      </c>
      <c r="E234" s="751">
        <v>50113001</v>
      </c>
      <c r="F234" s="750" t="s">
        <v>601</v>
      </c>
      <c r="G234" s="749" t="s">
        <v>609</v>
      </c>
      <c r="H234" s="749">
        <v>214427</v>
      </c>
      <c r="I234" s="749">
        <v>214427</v>
      </c>
      <c r="J234" s="749" t="s">
        <v>663</v>
      </c>
      <c r="K234" s="749" t="s">
        <v>664</v>
      </c>
      <c r="L234" s="752">
        <v>16.573870967741936</v>
      </c>
      <c r="M234" s="752">
        <v>155</v>
      </c>
      <c r="N234" s="753">
        <v>2568.9500000000003</v>
      </c>
    </row>
    <row r="235" spans="1:14" ht="14.4" customHeight="1" x14ac:dyDescent="0.3">
      <c r="A235" s="747" t="s">
        <v>577</v>
      </c>
      <c r="B235" s="748" t="s">
        <v>578</v>
      </c>
      <c r="C235" s="749" t="s">
        <v>598</v>
      </c>
      <c r="D235" s="750" t="s">
        <v>599</v>
      </c>
      <c r="E235" s="751">
        <v>50113001</v>
      </c>
      <c r="F235" s="750" t="s">
        <v>601</v>
      </c>
      <c r="G235" s="749" t="s">
        <v>609</v>
      </c>
      <c r="H235" s="749">
        <v>113767</v>
      </c>
      <c r="I235" s="749">
        <v>13767</v>
      </c>
      <c r="J235" s="749" t="s">
        <v>983</v>
      </c>
      <c r="K235" s="749" t="s">
        <v>984</v>
      </c>
      <c r="L235" s="752">
        <v>44.66</v>
      </c>
      <c r="M235" s="752">
        <v>1</v>
      </c>
      <c r="N235" s="753">
        <v>44.66</v>
      </c>
    </row>
    <row r="236" spans="1:14" ht="14.4" customHeight="1" x14ac:dyDescent="0.3">
      <c r="A236" s="747" t="s">
        <v>577</v>
      </c>
      <c r="B236" s="748" t="s">
        <v>578</v>
      </c>
      <c r="C236" s="749" t="s">
        <v>598</v>
      </c>
      <c r="D236" s="750" t="s">
        <v>599</v>
      </c>
      <c r="E236" s="751">
        <v>50113001</v>
      </c>
      <c r="F236" s="750" t="s">
        <v>601</v>
      </c>
      <c r="G236" s="749" t="s">
        <v>609</v>
      </c>
      <c r="H236" s="749">
        <v>848765</v>
      </c>
      <c r="I236" s="749">
        <v>107938</v>
      </c>
      <c r="J236" s="749" t="s">
        <v>983</v>
      </c>
      <c r="K236" s="749" t="s">
        <v>985</v>
      </c>
      <c r="L236" s="752">
        <v>128.44499999999999</v>
      </c>
      <c r="M236" s="752">
        <v>2</v>
      </c>
      <c r="N236" s="753">
        <v>256.89</v>
      </c>
    </row>
    <row r="237" spans="1:14" ht="14.4" customHeight="1" x14ac:dyDescent="0.3">
      <c r="A237" s="747" t="s">
        <v>577</v>
      </c>
      <c r="B237" s="748" t="s">
        <v>578</v>
      </c>
      <c r="C237" s="749" t="s">
        <v>598</v>
      </c>
      <c r="D237" s="750" t="s">
        <v>599</v>
      </c>
      <c r="E237" s="751">
        <v>50113001</v>
      </c>
      <c r="F237" s="750" t="s">
        <v>601</v>
      </c>
      <c r="G237" s="749" t="s">
        <v>602</v>
      </c>
      <c r="H237" s="749">
        <v>193105</v>
      </c>
      <c r="I237" s="749">
        <v>93105</v>
      </c>
      <c r="J237" s="749" t="s">
        <v>986</v>
      </c>
      <c r="K237" s="749" t="s">
        <v>987</v>
      </c>
      <c r="L237" s="752">
        <v>208.59</v>
      </c>
      <c r="M237" s="752">
        <v>1</v>
      </c>
      <c r="N237" s="753">
        <v>208.59</v>
      </c>
    </row>
    <row r="238" spans="1:14" ht="14.4" customHeight="1" x14ac:dyDescent="0.3">
      <c r="A238" s="747" t="s">
        <v>577</v>
      </c>
      <c r="B238" s="748" t="s">
        <v>578</v>
      </c>
      <c r="C238" s="749" t="s">
        <v>598</v>
      </c>
      <c r="D238" s="750" t="s">
        <v>599</v>
      </c>
      <c r="E238" s="751">
        <v>50113001</v>
      </c>
      <c r="F238" s="750" t="s">
        <v>601</v>
      </c>
      <c r="G238" s="749" t="s">
        <v>609</v>
      </c>
      <c r="H238" s="749">
        <v>847134</v>
      </c>
      <c r="I238" s="749">
        <v>151050</v>
      </c>
      <c r="J238" s="749" t="s">
        <v>988</v>
      </c>
      <c r="K238" s="749" t="s">
        <v>989</v>
      </c>
      <c r="L238" s="752">
        <v>501.82</v>
      </c>
      <c r="M238" s="752">
        <v>3</v>
      </c>
      <c r="N238" s="753">
        <v>1505.46</v>
      </c>
    </row>
    <row r="239" spans="1:14" ht="14.4" customHeight="1" x14ac:dyDescent="0.3">
      <c r="A239" s="747" t="s">
        <v>577</v>
      </c>
      <c r="B239" s="748" t="s">
        <v>578</v>
      </c>
      <c r="C239" s="749" t="s">
        <v>598</v>
      </c>
      <c r="D239" s="750" t="s">
        <v>599</v>
      </c>
      <c r="E239" s="751">
        <v>50113001</v>
      </c>
      <c r="F239" s="750" t="s">
        <v>601</v>
      </c>
      <c r="G239" s="749" t="s">
        <v>602</v>
      </c>
      <c r="H239" s="749">
        <v>184090</v>
      </c>
      <c r="I239" s="749">
        <v>84090</v>
      </c>
      <c r="J239" s="749" t="s">
        <v>990</v>
      </c>
      <c r="K239" s="749" t="s">
        <v>991</v>
      </c>
      <c r="L239" s="752">
        <v>60.316666666666663</v>
      </c>
      <c r="M239" s="752">
        <v>3</v>
      </c>
      <c r="N239" s="753">
        <v>180.95</v>
      </c>
    </row>
    <row r="240" spans="1:14" ht="14.4" customHeight="1" x14ac:dyDescent="0.3">
      <c r="A240" s="747" t="s">
        <v>577</v>
      </c>
      <c r="B240" s="748" t="s">
        <v>578</v>
      </c>
      <c r="C240" s="749" t="s">
        <v>598</v>
      </c>
      <c r="D240" s="750" t="s">
        <v>599</v>
      </c>
      <c r="E240" s="751">
        <v>50113001</v>
      </c>
      <c r="F240" s="750" t="s">
        <v>601</v>
      </c>
      <c r="G240" s="749" t="s">
        <v>602</v>
      </c>
      <c r="H240" s="749">
        <v>208694</v>
      </c>
      <c r="I240" s="749">
        <v>208694</v>
      </c>
      <c r="J240" s="749" t="s">
        <v>671</v>
      </c>
      <c r="K240" s="749" t="s">
        <v>830</v>
      </c>
      <c r="L240" s="752">
        <v>40.25</v>
      </c>
      <c r="M240" s="752">
        <v>5</v>
      </c>
      <c r="N240" s="753">
        <v>201.25</v>
      </c>
    </row>
    <row r="241" spans="1:14" ht="14.4" customHeight="1" x14ac:dyDescent="0.3">
      <c r="A241" s="747" t="s">
        <v>577</v>
      </c>
      <c r="B241" s="748" t="s">
        <v>578</v>
      </c>
      <c r="C241" s="749" t="s">
        <v>598</v>
      </c>
      <c r="D241" s="750" t="s">
        <v>599</v>
      </c>
      <c r="E241" s="751">
        <v>50113001</v>
      </c>
      <c r="F241" s="750" t="s">
        <v>601</v>
      </c>
      <c r="G241" s="749" t="s">
        <v>602</v>
      </c>
      <c r="H241" s="749">
        <v>208695</v>
      </c>
      <c r="I241" s="749">
        <v>208695</v>
      </c>
      <c r="J241" s="749" t="s">
        <v>671</v>
      </c>
      <c r="K241" s="749" t="s">
        <v>672</v>
      </c>
      <c r="L241" s="752">
        <v>77.760000000000019</v>
      </c>
      <c r="M241" s="752">
        <v>10</v>
      </c>
      <c r="N241" s="753">
        <v>777.60000000000014</v>
      </c>
    </row>
    <row r="242" spans="1:14" ht="14.4" customHeight="1" x14ac:dyDescent="0.3">
      <c r="A242" s="747" t="s">
        <v>577</v>
      </c>
      <c r="B242" s="748" t="s">
        <v>578</v>
      </c>
      <c r="C242" s="749" t="s">
        <v>598</v>
      </c>
      <c r="D242" s="750" t="s">
        <v>599</v>
      </c>
      <c r="E242" s="751">
        <v>50113001</v>
      </c>
      <c r="F242" s="750" t="s">
        <v>601</v>
      </c>
      <c r="G242" s="749" t="s">
        <v>602</v>
      </c>
      <c r="H242" s="749">
        <v>175632</v>
      </c>
      <c r="I242" s="749">
        <v>75632</v>
      </c>
      <c r="J242" s="749" t="s">
        <v>992</v>
      </c>
      <c r="K242" s="749" t="s">
        <v>993</v>
      </c>
      <c r="L242" s="752">
        <v>90.679999999999993</v>
      </c>
      <c r="M242" s="752">
        <v>1</v>
      </c>
      <c r="N242" s="753">
        <v>90.679999999999993</v>
      </c>
    </row>
    <row r="243" spans="1:14" ht="14.4" customHeight="1" x14ac:dyDescent="0.3">
      <c r="A243" s="747" t="s">
        <v>577</v>
      </c>
      <c r="B243" s="748" t="s">
        <v>578</v>
      </c>
      <c r="C243" s="749" t="s">
        <v>598</v>
      </c>
      <c r="D243" s="750" t="s">
        <v>599</v>
      </c>
      <c r="E243" s="751">
        <v>50113001</v>
      </c>
      <c r="F243" s="750" t="s">
        <v>601</v>
      </c>
      <c r="G243" s="749" t="s">
        <v>602</v>
      </c>
      <c r="H243" s="749">
        <v>117011</v>
      </c>
      <c r="I243" s="749">
        <v>17011</v>
      </c>
      <c r="J243" s="749" t="s">
        <v>994</v>
      </c>
      <c r="K243" s="749" t="s">
        <v>995</v>
      </c>
      <c r="L243" s="752">
        <v>145.49</v>
      </c>
      <c r="M243" s="752">
        <v>6</v>
      </c>
      <c r="N243" s="753">
        <v>872.94</v>
      </c>
    </row>
    <row r="244" spans="1:14" ht="14.4" customHeight="1" x14ac:dyDescent="0.3">
      <c r="A244" s="747" t="s">
        <v>577</v>
      </c>
      <c r="B244" s="748" t="s">
        <v>578</v>
      </c>
      <c r="C244" s="749" t="s">
        <v>598</v>
      </c>
      <c r="D244" s="750" t="s">
        <v>599</v>
      </c>
      <c r="E244" s="751">
        <v>50113001</v>
      </c>
      <c r="F244" s="750" t="s">
        <v>601</v>
      </c>
      <c r="G244" s="749" t="s">
        <v>602</v>
      </c>
      <c r="H244" s="749">
        <v>108499</v>
      </c>
      <c r="I244" s="749">
        <v>8499</v>
      </c>
      <c r="J244" s="749" t="s">
        <v>675</v>
      </c>
      <c r="K244" s="749" t="s">
        <v>676</v>
      </c>
      <c r="L244" s="752">
        <v>111.52000000000001</v>
      </c>
      <c r="M244" s="752">
        <v>10</v>
      </c>
      <c r="N244" s="753">
        <v>1115.2</v>
      </c>
    </row>
    <row r="245" spans="1:14" ht="14.4" customHeight="1" x14ac:dyDescent="0.3">
      <c r="A245" s="747" t="s">
        <v>577</v>
      </c>
      <c r="B245" s="748" t="s">
        <v>578</v>
      </c>
      <c r="C245" s="749" t="s">
        <v>598</v>
      </c>
      <c r="D245" s="750" t="s">
        <v>599</v>
      </c>
      <c r="E245" s="751">
        <v>50113001</v>
      </c>
      <c r="F245" s="750" t="s">
        <v>601</v>
      </c>
      <c r="G245" s="749" t="s">
        <v>602</v>
      </c>
      <c r="H245" s="749">
        <v>58880</v>
      </c>
      <c r="I245" s="749">
        <v>58880</v>
      </c>
      <c r="J245" s="749" t="s">
        <v>996</v>
      </c>
      <c r="K245" s="749" t="s">
        <v>997</v>
      </c>
      <c r="L245" s="752">
        <v>46.08</v>
      </c>
      <c r="M245" s="752">
        <v>5</v>
      </c>
      <c r="N245" s="753">
        <v>230.39999999999998</v>
      </c>
    </row>
    <row r="246" spans="1:14" ht="14.4" customHeight="1" x14ac:dyDescent="0.3">
      <c r="A246" s="747" t="s">
        <v>577</v>
      </c>
      <c r="B246" s="748" t="s">
        <v>578</v>
      </c>
      <c r="C246" s="749" t="s">
        <v>598</v>
      </c>
      <c r="D246" s="750" t="s">
        <v>599</v>
      </c>
      <c r="E246" s="751">
        <v>50113001</v>
      </c>
      <c r="F246" s="750" t="s">
        <v>601</v>
      </c>
      <c r="G246" s="749" t="s">
        <v>602</v>
      </c>
      <c r="H246" s="749">
        <v>179327</v>
      </c>
      <c r="I246" s="749">
        <v>179327</v>
      </c>
      <c r="J246" s="749" t="s">
        <v>683</v>
      </c>
      <c r="K246" s="749" t="s">
        <v>684</v>
      </c>
      <c r="L246" s="752">
        <v>74.399999999999991</v>
      </c>
      <c r="M246" s="752">
        <v>3</v>
      </c>
      <c r="N246" s="753">
        <v>223.2</v>
      </c>
    </row>
    <row r="247" spans="1:14" ht="14.4" customHeight="1" x14ac:dyDescent="0.3">
      <c r="A247" s="747" t="s">
        <v>577</v>
      </c>
      <c r="B247" s="748" t="s">
        <v>578</v>
      </c>
      <c r="C247" s="749" t="s">
        <v>598</v>
      </c>
      <c r="D247" s="750" t="s">
        <v>599</v>
      </c>
      <c r="E247" s="751">
        <v>50113001</v>
      </c>
      <c r="F247" s="750" t="s">
        <v>601</v>
      </c>
      <c r="G247" s="749" t="s">
        <v>609</v>
      </c>
      <c r="H247" s="749">
        <v>215715</v>
      </c>
      <c r="I247" s="749">
        <v>215715</v>
      </c>
      <c r="J247" s="749" t="s">
        <v>686</v>
      </c>
      <c r="K247" s="749" t="s">
        <v>687</v>
      </c>
      <c r="L247" s="752">
        <v>66.34</v>
      </c>
      <c r="M247" s="752">
        <v>2</v>
      </c>
      <c r="N247" s="753">
        <v>132.68</v>
      </c>
    </row>
    <row r="248" spans="1:14" ht="14.4" customHeight="1" x14ac:dyDescent="0.3">
      <c r="A248" s="747" t="s">
        <v>577</v>
      </c>
      <c r="B248" s="748" t="s">
        <v>578</v>
      </c>
      <c r="C248" s="749" t="s">
        <v>598</v>
      </c>
      <c r="D248" s="750" t="s">
        <v>599</v>
      </c>
      <c r="E248" s="751">
        <v>50113001</v>
      </c>
      <c r="F248" s="750" t="s">
        <v>601</v>
      </c>
      <c r="G248" s="749" t="s">
        <v>602</v>
      </c>
      <c r="H248" s="749">
        <v>23987</v>
      </c>
      <c r="I248" s="749">
        <v>23987</v>
      </c>
      <c r="J248" s="749" t="s">
        <v>691</v>
      </c>
      <c r="K248" s="749" t="s">
        <v>692</v>
      </c>
      <c r="L248" s="752">
        <v>175.03003582687248</v>
      </c>
      <c r="M248" s="752">
        <v>1</v>
      </c>
      <c r="N248" s="753">
        <v>175.03003582687248</v>
      </c>
    </row>
    <row r="249" spans="1:14" ht="14.4" customHeight="1" x14ac:dyDescent="0.3">
      <c r="A249" s="747" t="s">
        <v>577</v>
      </c>
      <c r="B249" s="748" t="s">
        <v>578</v>
      </c>
      <c r="C249" s="749" t="s">
        <v>598</v>
      </c>
      <c r="D249" s="750" t="s">
        <v>599</v>
      </c>
      <c r="E249" s="751">
        <v>50113001</v>
      </c>
      <c r="F249" s="750" t="s">
        <v>601</v>
      </c>
      <c r="G249" s="749" t="s">
        <v>602</v>
      </c>
      <c r="H249" s="749">
        <v>215474</v>
      </c>
      <c r="I249" s="749">
        <v>215474</v>
      </c>
      <c r="J249" s="749" t="s">
        <v>998</v>
      </c>
      <c r="K249" s="749" t="s">
        <v>999</v>
      </c>
      <c r="L249" s="752">
        <v>532.04999999999995</v>
      </c>
      <c r="M249" s="752">
        <v>2</v>
      </c>
      <c r="N249" s="753">
        <v>1064.0999999999999</v>
      </c>
    </row>
    <row r="250" spans="1:14" ht="14.4" customHeight="1" x14ac:dyDescent="0.3">
      <c r="A250" s="747" t="s">
        <v>577</v>
      </c>
      <c r="B250" s="748" t="s">
        <v>578</v>
      </c>
      <c r="C250" s="749" t="s">
        <v>598</v>
      </c>
      <c r="D250" s="750" t="s">
        <v>599</v>
      </c>
      <c r="E250" s="751">
        <v>50113001</v>
      </c>
      <c r="F250" s="750" t="s">
        <v>601</v>
      </c>
      <c r="G250" s="749" t="s">
        <v>602</v>
      </c>
      <c r="H250" s="749">
        <v>202796</v>
      </c>
      <c r="I250" s="749">
        <v>202796</v>
      </c>
      <c r="J250" s="749" t="s">
        <v>701</v>
      </c>
      <c r="K250" s="749" t="s">
        <v>703</v>
      </c>
      <c r="L250" s="752">
        <v>293.24</v>
      </c>
      <c r="M250" s="752">
        <v>1</v>
      </c>
      <c r="N250" s="753">
        <v>293.24</v>
      </c>
    </row>
    <row r="251" spans="1:14" ht="14.4" customHeight="1" x14ac:dyDescent="0.3">
      <c r="A251" s="747" t="s">
        <v>577</v>
      </c>
      <c r="B251" s="748" t="s">
        <v>578</v>
      </c>
      <c r="C251" s="749" t="s">
        <v>598</v>
      </c>
      <c r="D251" s="750" t="s">
        <v>599</v>
      </c>
      <c r="E251" s="751">
        <v>50113001</v>
      </c>
      <c r="F251" s="750" t="s">
        <v>601</v>
      </c>
      <c r="G251" s="749" t="s">
        <v>602</v>
      </c>
      <c r="H251" s="749">
        <v>187076</v>
      </c>
      <c r="I251" s="749">
        <v>87076</v>
      </c>
      <c r="J251" s="749" t="s">
        <v>1000</v>
      </c>
      <c r="K251" s="749" t="s">
        <v>1001</v>
      </c>
      <c r="L251" s="752">
        <v>131.94999999999999</v>
      </c>
      <c r="M251" s="752">
        <v>2</v>
      </c>
      <c r="N251" s="753">
        <v>263.89999999999998</v>
      </c>
    </row>
    <row r="252" spans="1:14" ht="14.4" customHeight="1" x14ac:dyDescent="0.3">
      <c r="A252" s="747" t="s">
        <v>577</v>
      </c>
      <c r="B252" s="748" t="s">
        <v>578</v>
      </c>
      <c r="C252" s="749" t="s">
        <v>598</v>
      </c>
      <c r="D252" s="750" t="s">
        <v>599</v>
      </c>
      <c r="E252" s="751">
        <v>50113001</v>
      </c>
      <c r="F252" s="750" t="s">
        <v>601</v>
      </c>
      <c r="G252" s="749" t="s">
        <v>602</v>
      </c>
      <c r="H252" s="749">
        <v>157586</v>
      </c>
      <c r="I252" s="749">
        <v>57586</v>
      </c>
      <c r="J252" s="749" t="s">
        <v>1002</v>
      </c>
      <c r="K252" s="749" t="s">
        <v>1003</v>
      </c>
      <c r="L252" s="752">
        <v>73.790000000000006</v>
      </c>
      <c r="M252" s="752">
        <v>2</v>
      </c>
      <c r="N252" s="753">
        <v>147.58000000000001</v>
      </c>
    </row>
    <row r="253" spans="1:14" ht="14.4" customHeight="1" x14ac:dyDescent="0.3">
      <c r="A253" s="747" t="s">
        <v>577</v>
      </c>
      <c r="B253" s="748" t="s">
        <v>578</v>
      </c>
      <c r="C253" s="749" t="s">
        <v>598</v>
      </c>
      <c r="D253" s="750" t="s">
        <v>599</v>
      </c>
      <c r="E253" s="751">
        <v>50113001</v>
      </c>
      <c r="F253" s="750" t="s">
        <v>601</v>
      </c>
      <c r="G253" s="749" t="s">
        <v>602</v>
      </c>
      <c r="H253" s="749">
        <v>848560</v>
      </c>
      <c r="I253" s="749">
        <v>125752</v>
      </c>
      <c r="J253" s="749" t="s">
        <v>1004</v>
      </c>
      <c r="K253" s="749" t="s">
        <v>1005</v>
      </c>
      <c r="L253" s="752">
        <v>187.67000000000007</v>
      </c>
      <c r="M253" s="752">
        <v>1</v>
      </c>
      <c r="N253" s="753">
        <v>187.67000000000007</v>
      </c>
    </row>
    <row r="254" spans="1:14" ht="14.4" customHeight="1" x14ac:dyDescent="0.3">
      <c r="A254" s="747" t="s">
        <v>577</v>
      </c>
      <c r="B254" s="748" t="s">
        <v>578</v>
      </c>
      <c r="C254" s="749" t="s">
        <v>598</v>
      </c>
      <c r="D254" s="750" t="s">
        <v>599</v>
      </c>
      <c r="E254" s="751">
        <v>50113001</v>
      </c>
      <c r="F254" s="750" t="s">
        <v>601</v>
      </c>
      <c r="G254" s="749" t="s">
        <v>609</v>
      </c>
      <c r="H254" s="749">
        <v>169189</v>
      </c>
      <c r="I254" s="749">
        <v>69189</v>
      </c>
      <c r="J254" s="749" t="s">
        <v>1006</v>
      </c>
      <c r="K254" s="749" t="s">
        <v>1007</v>
      </c>
      <c r="L254" s="752">
        <v>61.12</v>
      </c>
      <c r="M254" s="752">
        <v>1</v>
      </c>
      <c r="N254" s="753">
        <v>61.12</v>
      </c>
    </row>
    <row r="255" spans="1:14" ht="14.4" customHeight="1" x14ac:dyDescent="0.3">
      <c r="A255" s="747" t="s">
        <v>577</v>
      </c>
      <c r="B255" s="748" t="s">
        <v>578</v>
      </c>
      <c r="C255" s="749" t="s">
        <v>598</v>
      </c>
      <c r="D255" s="750" t="s">
        <v>599</v>
      </c>
      <c r="E255" s="751">
        <v>50113001</v>
      </c>
      <c r="F255" s="750" t="s">
        <v>601</v>
      </c>
      <c r="G255" s="749" t="s">
        <v>609</v>
      </c>
      <c r="H255" s="749">
        <v>213477</v>
      </c>
      <c r="I255" s="749">
        <v>213477</v>
      </c>
      <c r="J255" s="749" t="s">
        <v>716</v>
      </c>
      <c r="K255" s="749" t="s">
        <v>717</v>
      </c>
      <c r="L255" s="752">
        <v>3300</v>
      </c>
      <c r="M255" s="752">
        <v>4</v>
      </c>
      <c r="N255" s="753">
        <v>13200</v>
      </c>
    </row>
    <row r="256" spans="1:14" ht="14.4" customHeight="1" x14ac:dyDescent="0.3">
      <c r="A256" s="747" t="s">
        <v>577</v>
      </c>
      <c r="B256" s="748" t="s">
        <v>578</v>
      </c>
      <c r="C256" s="749" t="s">
        <v>598</v>
      </c>
      <c r="D256" s="750" t="s">
        <v>599</v>
      </c>
      <c r="E256" s="751">
        <v>50113001</v>
      </c>
      <c r="F256" s="750" t="s">
        <v>601</v>
      </c>
      <c r="G256" s="749" t="s">
        <v>579</v>
      </c>
      <c r="H256" s="749">
        <v>198219</v>
      </c>
      <c r="I256" s="749">
        <v>98219</v>
      </c>
      <c r="J256" s="749" t="s">
        <v>1008</v>
      </c>
      <c r="K256" s="749" t="s">
        <v>1009</v>
      </c>
      <c r="L256" s="752">
        <v>59.9</v>
      </c>
      <c r="M256" s="752">
        <v>1</v>
      </c>
      <c r="N256" s="753">
        <v>59.9</v>
      </c>
    </row>
    <row r="257" spans="1:14" ht="14.4" customHeight="1" x14ac:dyDescent="0.3">
      <c r="A257" s="747" t="s">
        <v>577</v>
      </c>
      <c r="B257" s="748" t="s">
        <v>578</v>
      </c>
      <c r="C257" s="749" t="s">
        <v>598</v>
      </c>
      <c r="D257" s="750" t="s">
        <v>599</v>
      </c>
      <c r="E257" s="751">
        <v>50113001</v>
      </c>
      <c r="F257" s="750" t="s">
        <v>601</v>
      </c>
      <c r="G257" s="749" t="s">
        <v>609</v>
      </c>
      <c r="H257" s="749">
        <v>214036</v>
      </c>
      <c r="I257" s="749">
        <v>214036</v>
      </c>
      <c r="J257" s="749" t="s">
        <v>723</v>
      </c>
      <c r="K257" s="749" t="s">
        <v>724</v>
      </c>
      <c r="L257" s="752">
        <v>40.39</v>
      </c>
      <c r="M257" s="752">
        <v>10</v>
      </c>
      <c r="N257" s="753">
        <v>403.9</v>
      </c>
    </row>
    <row r="258" spans="1:14" ht="14.4" customHeight="1" x14ac:dyDescent="0.3">
      <c r="A258" s="747" t="s">
        <v>577</v>
      </c>
      <c r="B258" s="748" t="s">
        <v>578</v>
      </c>
      <c r="C258" s="749" t="s">
        <v>598</v>
      </c>
      <c r="D258" s="750" t="s">
        <v>599</v>
      </c>
      <c r="E258" s="751">
        <v>50113001</v>
      </c>
      <c r="F258" s="750" t="s">
        <v>601</v>
      </c>
      <c r="G258" s="749" t="s">
        <v>602</v>
      </c>
      <c r="H258" s="749">
        <v>111337</v>
      </c>
      <c r="I258" s="749">
        <v>52421</v>
      </c>
      <c r="J258" s="749" t="s">
        <v>1010</v>
      </c>
      <c r="K258" s="749" t="s">
        <v>1011</v>
      </c>
      <c r="L258" s="752">
        <v>75.02</v>
      </c>
      <c r="M258" s="752">
        <v>4</v>
      </c>
      <c r="N258" s="753">
        <v>300.08</v>
      </c>
    </row>
    <row r="259" spans="1:14" ht="14.4" customHeight="1" x14ac:dyDescent="0.3">
      <c r="A259" s="747" t="s">
        <v>577</v>
      </c>
      <c r="B259" s="748" t="s">
        <v>578</v>
      </c>
      <c r="C259" s="749" t="s">
        <v>598</v>
      </c>
      <c r="D259" s="750" t="s">
        <v>599</v>
      </c>
      <c r="E259" s="751">
        <v>50113001</v>
      </c>
      <c r="F259" s="750" t="s">
        <v>601</v>
      </c>
      <c r="G259" s="749" t="s">
        <v>602</v>
      </c>
      <c r="H259" s="749">
        <v>123797</v>
      </c>
      <c r="I259" s="749">
        <v>23797</v>
      </c>
      <c r="J259" s="749" t="s">
        <v>1012</v>
      </c>
      <c r="K259" s="749" t="s">
        <v>1013</v>
      </c>
      <c r="L259" s="752">
        <v>134.01999999999998</v>
      </c>
      <c r="M259" s="752">
        <v>1</v>
      </c>
      <c r="N259" s="753">
        <v>134.01999999999998</v>
      </c>
    </row>
    <row r="260" spans="1:14" ht="14.4" customHeight="1" x14ac:dyDescent="0.3">
      <c r="A260" s="747" t="s">
        <v>577</v>
      </c>
      <c r="B260" s="748" t="s">
        <v>578</v>
      </c>
      <c r="C260" s="749" t="s">
        <v>598</v>
      </c>
      <c r="D260" s="750" t="s">
        <v>599</v>
      </c>
      <c r="E260" s="751">
        <v>50113001</v>
      </c>
      <c r="F260" s="750" t="s">
        <v>601</v>
      </c>
      <c r="G260" s="749" t="s">
        <v>602</v>
      </c>
      <c r="H260" s="749">
        <v>31915</v>
      </c>
      <c r="I260" s="749">
        <v>31915</v>
      </c>
      <c r="J260" s="749" t="s">
        <v>725</v>
      </c>
      <c r="K260" s="749" t="s">
        <v>726</v>
      </c>
      <c r="L260" s="752">
        <v>173.68999999999997</v>
      </c>
      <c r="M260" s="752">
        <v>4</v>
      </c>
      <c r="N260" s="753">
        <v>694.75999999999988</v>
      </c>
    </row>
    <row r="261" spans="1:14" ht="14.4" customHeight="1" x14ac:dyDescent="0.3">
      <c r="A261" s="747" t="s">
        <v>577</v>
      </c>
      <c r="B261" s="748" t="s">
        <v>578</v>
      </c>
      <c r="C261" s="749" t="s">
        <v>598</v>
      </c>
      <c r="D261" s="750" t="s">
        <v>599</v>
      </c>
      <c r="E261" s="751">
        <v>50113001</v>
      </c>
      <c r="F261" s="750" t="s">
        <v>601</v>
      </c>
      <c r="G261" s="749" t="s">
        <v>602</v>
      </c>
      <c r="H261" s="749">
        <v>47244</v>
      </c>
      <c r="I261" s="749">
        <v>47244</v>
      </c>
      <c r="J261" s="749" t="s">
        <v>727</v>
      </c>
      <c r="K261" s="749" t="s">
        <v>726</v>
      </c>
      <c r="L261" s="752">
        <v>143</v>
      </c>
      <c r="M261" s="752">
        <v>1</v>
      </c>
      <c r="N261" s="753">
        <v>143</v>
      </c>
    </row>
    <row r="262" spans="1:14" ht="14.4" customHeight="1" x14ac:dyDescent="0.3">
      <c r="A262" s="747" t="s">
        <v>577</v>
      </c>
      <c r="B262" s="748" t="s">
        <v>578</v>
      </c>
      <c r="C262" s="749" t="s">
        <v>598</v>
      </c>
      <c r="D262" s="750" t="s">
        <v>599</v>
      </c>
      <c r="E262" s="751">
        <v>50113001</v>
      </c>
      <c r="F262" s="750" t="s">
        <v>601</v>
      </c>
      <c r="G262" s="749" t="s">
        <v>602</v>
      </c>
      <c r="H262" s="749">
        <v>102538</v>
      </c>
      <c r="I262" s="749">
        <v>2538</v>
      </c>
      <c r="J262" s="749" t="s">
        <v>1014</v>
      </c>
      <c r="K262" s="749" t="s">
        <v>1015</v>
      </c>
      <c r="L262" s="752">
        <v>55.5</v>
      </c>
      <c r="M262" s="752">
        <v>3</v>
      </c>
      <c r="N262" s="753">
        <v>166.5</v>
      </c>
    </row>
    <row r="263" spans="1:14" ht="14.4" customHeight="1" x14ac:dyDescent="0.3">
      <c r="A263" s="747" t="s">
        <v>577</v>
      </c>
      <c r="B263" s="748" t="s">
        <v>578</v>
      </c>
      <c r="C263" s="749" t="s">
        <v>598</v>
      </c>
      <c r="D263" s="750" t="s">
        <v>599</v>
      </c>
      <c r="E263" s="751">
        <v>50113001</v>
      </c>
      <c r="F263" s="750" t="s">
        <v>601</v>
      </c>
      <c r="G263" s="749" t="s">
        <v>602</v>
      </c>
      <c r="H263" s="749">
        <v>115308</v>
      </c>
      <c r="I263" s="749">
        <v>215604</v>
      </c>
      <c r="J263" s="749" t="s">
        <v>731</v>
      </c>
      <c r="K263" s="749" t="s">
        <v>1016</v>
      </c>
      <c r="L263" s="752">
        <v>18.72</v>
      </c>
      <c r="M263" s="752">
        <v>4</v>
      </c>
      <c r="N263" s="753">
        <v>74.88</v>
      </c>
    </row>
    <row r="264" spans="1:14" ht="14.4" customHeight="1" x14ac:dyDescent="0.3">
      <c r="A264" s="747" t="s">
        <v>577</v>
      </c>
      <c r="B264" s="748" t="s">
        <v>578</v>
      </c>
      <c r="C264" s="749" t="s">
        <v>598</v>
      </c>
      <c r="D264" s="750" t="s">
        <v>599</v>
      </c>
      <c r="E264" s="751">
        <v>50113001</v>
      </c>
      <c r="F264" s="750" t="s">
        <v>601</v>
      </c>
      <c r="G264" s="749" t="s">
        <v>602</v>
      </c>
      <c r="H264" s="749">
        <v>215605</v>
      </c>
      <c r="I264" s="749">
        <v>215605</v>
      </c>
      <c r="J264" s="749" t="s">
        <v>731</v>
      </c>
      <c r="K264" s="749" t="s">
        <v>732</v>
      </c>
      <c r="L264" s="752">
        <v>28.259444444444444</v>
      </c>
      <c r="M264" s="752">
        <v>18</v>
      </c>
      <c r="N264" s="753">
        <v>508.67</v>
      </c>
    </row>
    <row r="265" spans="1:14" ht="14.4" customHeight="1" x14ac:dyDescent="0.3">
      <c r="A265" s="747" t="s">
        <v>577</v>
      </c>
      <c r="B265" s="748" t="s">
        <v>578</v>
      </c>
      <c r="C265" s="749" t="s">
        <v>598</v>
      </c>
      <c r="D265" s="750" t="s">
        <v>599</v>
      </c>
      <c r="E265" s="751">
        <v>50113001</v>
      </c>
      <c r="F265" s="750" t="s">
        <v>601</v>
      </c>
      <c r="G265" s="749" t="s">
        <v>602</v>
      </c>
      <c r="H265" s="749">
        <v>214355</v>
      </c>
      <c r="I265" s="749">
        <v>214355</v>
      </c>
      <c r="J265" s="749" t="s">
        <v>738</v>
      </c>
      <c r="K265" s="749" t="s">
        <v>739</v>
      </c>
      <c r="L265" s="752">
        <v>215.17999999999989</v>
      </c>
      <c r="M265" s="752">
        <v>1</v>
      </c>
      <c r="N265" s="753">
        <v>215.17999999999989</v>
      </c>
    </row>
    <row r="266" spans="1:14" ht="14.4" customHeight="1" x14ac:dyDescent="0.3">
      <c r="A266" s="747" t="s">
        <v>577</v>
      </c>
      <c r="B266" s="748" t="s">
        <v>578</v>
      </c>
      <c r="C266" s="749" t="s">
        <v>598</v>
      </c>
      <c r="D266" s="750" t="s">
        <v>599</v>
      </c>
      <c r="E266" s="751">
        <v>50113001</v>
      </c>
      <c r="F266" s="750" t="s">
        <v>601</v>
      </c>
      <c r="G266" s="749" t="s">
        <v>602</v>
      </c>
      <c r="H266" s="749">
        <v>216572</v>
      </c>
      <c r="I266" s="749">
        <v>216572</v>
      </c>
      <c r="J266" s="749" t="s">
        <v>740</v>
      </c>
      <c r="K266" s="749" t="s">
        <v>741</v>
      </c>
      <c r="L266" s="752">
        <v>36.28</v>
      </c>
      <c r="M266" s="752">
        <v>9</v>
      </c>
      <c r="N266" s="753">
        <v>326.52</v>
      </c>
    </row>
    <row r="267" spans="1:14" ht="14.4" customHeight="1" x14ac:dyDescent="0.3">
      <c r="A267" s="747" t="s">
        <v>577</v>
      </c>
      <c r="B267" s="748" t="s">
        <v>578</v>
      </c>
      <c r="C267" s="749" t="s">
        <v>598</v>
      </c>
      <c r="D267" s="750" t="s">
        <v>599</v>
      </c>
      <c r="E267" s="751">
        <v>50113001</v>
      </c>
      <c r="F267" s="750" t="s">
        <v>601</v>
      </c>
      <c r="G267" s="749" t="s">
        <v>602</v>
      </c>
      <c r="H267" s="749">
        <v>51366</v>
      </c>
      <c r="I267" s="749">
        <v>51366</v>
      </c>
      <c r="J267" s="749" t="s">
        <v>742</v>
      </c>
      <c r="K267" s="749" t="s">
        <v>743</v>
      </c>
      <c r="L267" s="752">
        <v>171.60000000000002</v>
      </c>
      <c r="M267" s="752">
        <v>54</v>
      </c>
      <c r="N267" s="753">
        <v>9266.4000000000015</v>
      </c>
    </row>
    <row r="268" spans="1:14" ht="14.4" customHeight="1" x14ac:dyDescent="0.3">
      <c r="A268" s="747" t="s">
        <v>577</v>
      </c>
      <c r="B268" s="748" t="s">
        <v>578</v>
      </c>
      <c r="C268" s="749" t="s">
        <v>598</v>
      </c>
      <c r="D268" s="750" t="s">
        <v>599</v>
      </c>
      <c r="E268" s="751">
        <v>50113001</v>
      </c>
      <c r="F268" s="750" t="s">
        <v>601</v>
      </c>
      <c r="G268" s="749" t="s">
        <v>602</v>
      </c>
      <c r="H268" s="749">
        <v>51367</v>
      </c>
      <c r="I268" s="749">
        <v>51367</v>
      </c>
      <c r="J268" s="749" t="s">
        <v>742</v>
      </c>
      <c r="K268" s="749" t="s">
        <v>744</v>
      </c>
      <c r="L268" s="752">
        <v>92.950000000000017</v>
      </c>
      <c r="M268" s="752">
        <v>8</v>
      </c>
      <c r="N268" s="753">
        <v>743.60000000000014</v>
      </c>
    </row>
    <row r="269" spans="1:14" ht="14.4" customHeight="1" x14ac:dyDescent="0.3">
      <c r="A269" s="747" t="s">
        <v>577</v>
      </c>
      <c r="B269" s="748" t="s">
        <v>578</v>
      </c>
      <c r="C269" s="749" t="s">
        <v>598</v>
      </c>
      <c r="D269" s="750" t="s">
        <v>599</v>
      </c>
      <c r="E269" s="751">
        <v>50113001</v>
      </c>
      <c r="F269" s="750" t="s">
        <v>601</v>
      </c>
      <c r="G269" s="749" t="s">
        <v>602</v>
      </c>
      <c r="H269" s="749">
        <v>51383</v>
      </c>
      <c r="I269" s="749">
        <v>51383</v>
      </c>
      <c r="J269" s="749" t="s">
        <v>742</v>
      </c>
      <c r="K269" s="749" t="s">
        <v>745</v>
      </c>
      <c r="L269" s="752">
        <v>93.5</v>
      </c>
      <c r="M269" s="752">
        <v>6</v>
      </c>
      <c r="N269" s="753">
        <v>561</v>
      </c>
    </row>
    <row r="270" spans="1:14" ht="14.4" customHeight="1" x14ac:dyDescent="0.3">
      <c r="A270" s="747" t="s">
        <v>577</v>
      </c>
      <c r="B270" s="748" t="s">
        <v>578</v>
      </c>
      <c r="C270" s="749" t="s">
        <v>598</v>
      </c>
      <c r="D270" s="750" t="s">
        <v>599</v>
      </c>
      <c r="E270" s="751">
        <v>50113001</v>
      </c>
      <c r="F270" s="750" t="s">
        <v>601</v>
      </c>
      <c r="G270" s="749" t="s">
        <v>602</v>
      </c>
      <c r="H270" s="749">
        <v>51384</v>
      </c>
      <c r="I270" s="749">
        <v>51384</v>
      </c>
      <c r="J270" s="749" t="s">
        <v>742</v>
      </c>
      <c r="K270" s="749" t="s">
        <v>1017</v>
      </c>
      <c r="L270" s="752">
        <v>192.5</v>
      </c>
      <c r="M270" s="752">
        <v>2</v>
      </c>
      <c r="N270" s="753">
        <v>385</v>
      </c>
    </row>
    <row r="271" spans="1:14" ht="14.4" customHeight="1" x14ac:dyDescent="0.3">
      <c r="A271" s="747" t="s">
        <v>577</v>
      </c>
      <c r="B271" s="748" t="s">
        <v>578</v>
      </c>
      <c r="C271" s="749" t="s">
        <v>598</v>
      </c>
      <c r="D271" s="750" t="s">
        <v>599</v>
      </c>
      <c r="E271" s="751">
        <v>50113001</v>
      </c>
      <c r="F271" s="750" t="s">
        <v>601</v>
      </c>
      <c r="G271" s="749" t="s">
        <v>602</v>
      </c>
      <c r="H271" s="749">
        <v>213080</v>
      </c>
      <c r="I271" s="749">
        <v>213080</v>
      </c>
      <c r="J271" s="749" t="s">
        <v>1018</v>
      </c>
      <c r="K271" s="749" t="s">
        <v>1019</v>
      </c>
      <c r="L271" s="752">
        <v>128.03</v>
      </c>
      <c r="M271" s="752">
        <v>2</v>
      </c>
      <c r="N271" s="753">
        <v>256.06</v>
      </c>
    </row>
    <row r="272" spans="1:14" ht="14.4" customHeight="1" x14ac:dyDescent="0.3">
      <c r="A272" s="747" t="s">
        <v>577</v>
      </c>
      <c r="B272" s="748" t="s">
        <v>578</v>
      </c>
      <c r="C272" s="749" t="s">
        <v>598</v>
      </c>
      <c r="D272" s="750" t="s">
        <v>599</v>
      </c>
      <c r="E272" s="751">
        <v>50113001</v>
      </c>
      <c r="F272" s="750" t="s">
        <v>601</v>
      </c>
      <c r="G272" s="749" t="s">
        <v>602</v>
      </c>
      <c r="H272" s="749">
        <v>152266</v>
      </c>
      <c r="I272" s="749">
        <v>52266</v>
      </c>
      <c r="J272" s="749" t="s">
        <v>1020</v>
      </c>
      <c r="K272" s="749" t="s">
        <v>645</v>
      </c>
      <c r="L272" s="752">
        <v>40.610000000000007</v>
      </c>
      <c r="M272" s="752">
        <v>2</v>
      </c>
      <c r="N272" s="753">
        <v>81.220000000000013</v>
      </c>
    </row>
    <row r="273" spans="1:14" ht="14.4" customHeight="1" x14ac:dyDescent="0.3">
      <c r="A273" s="747" t="s">
        <v>577</v>
      </c>
      <c r="B273" s="748" t="s">
        <v>578</v>
      </c>
      <c r="C273" s="749" t="s">
        <v>598</v>
      </c>
      <c r="D273" s="750" t="s">
        <v>599</v>
      </c>
      <c r="E273" s="751">
        <v>50113001</v>
      </c>
      <c r="F273" s="750" t="s">
        <v>601</v>
      </c>
      <c r="G273" s="749" t="s">
        <v>602</v>
      </c>
      <c r="H273" s="749">
        <v>100802</v>
      </c>
      <c r="I273" s="749">
        <v>0</v>
      </c>
      <c r="J273" s="749" t="s">
        <v>1021</v>
      </c>
      <c r="K273" s="749" t="s">
        <v>1022</v>
      </c>
      <c r="L273" s="752">
        <v>97.047604051193758</v>
      </c>
      <c r="M273" s="752">
        <v>2</v>
      </c>
      <c r="N273" s="753">
        <v>194.09520810238752</v>
      </c>
    </row>
    <row r="274" spans="1:14" ht="14.4" customHeight="1" x14ac:dyDescent="0.3">
      <c r="A274" s="747" t="s">
        <v>577</v>
      </c>
      <c r="B274" s="748" t="s">
        <v>578</v>
      </c>
      <c r="C274" s="749" t="s">
        <v>598</v>
      </c>
      <c r="D274" s="750" t="s">
        <v>599</v>
      </c>
      <c r="E274" s="751">
        <v>50113001</v>
      </c>
      <c r="F274" s="750" t="s">
        <v>601</v>
      </c>
      <c r="G274" s="749" t="s">
        <v>602</v>
      </c>
      <c r="H274" s="749">
        <v>4269</v>
      </c>
      <c r="I274" s="749">
        <v>4269</v>
      </c>
      <c r="J274" s="749" t="s">
        <v>1023</v>
      </c>
      <c r="K274" s="749" t="s">
        <v>1024</v>
      </c>
      <c r="L274" s="752">
        <v>116.11999999999999</v>
      </c>
      <c r="M274" s="752">
        <v>2</v>
      </c>
      <c r="N274" s="753">
        <v>232.23999999999998</v>
      </c>
    </row>
    <row r="275" spans="1:14" ht="14.4" customHeight="1" x14ac:dyDescent="0.3">
      <c r="A275" s="747" t="s">
        <v>577</v>
      </c>
      <c r="B275" s="748" t="s">
        <v>578</v>
      </c>
      <c r="C275" s="749" t="s">
        <v>598</v>
      </c>
      <c r="D275" s="750" t="s">
        <v>599</v>
      </c>
      <c r="E275" s="751">
        <v>50113001</v>
      </c>
      <c r="F275" s="750" t="s">
        <v>601</v>
      </c>
      <c r="G275" s="749" t="s">
        <v>602</v>
      </c>
      <c r="H275" s="749">
        <v>161158</v>
      </c>
      <c r="I275" s="749">
        <v>61158</v>
      </c>
      <c r="J275" s="749" t="s">
        <v>1025</v>
      </c>
      <c r="K275" s="749" t="s">
        <v>1026</v>
      </c>
      <c r="L275" s="752">
        <v>74.389999999999986</v>
      </c>
      <c r="M275" s="752">
        <v>1</v>
      </c>
      <c r="N275" s="753">
        <v>74.389999999999986</v>
      </c>
    </row>
    <row r="276" spans="1:14" ht="14.4" customHeight="1" x14ac:dyDescent="0.3">
      <c r="A276" s="747" t="s">
        <v>577</v>
      </c>
      <c r="B276" s="748" t="s">
        <v>578</v>
      </c>
      <c r="C276" s="749" t="s">
        <v>598</v>
      </c>
      <c r="D276" s="750" t="s">
        <v>599</v>
      </c>
      <c r="E276" s="751">
        <v>50113001</v>
      </c>
      <c r="F276" s="750" t="s">
        <v>601</v>
      </c>
      <c r="G276" s="749" t="s">
        <v>602</v>
      </c>
      <c r="H276" s="749">
        <v>117189</v>
      </c>
      <c r="I276" s="749">
        <v>17189</v>
      </c>
      <c r="J276" s="749" t="s">
        <v>1027</v>
      </c>
      <c r="K276" s="749" t="s">
        <v>1028</v>
      </c>
      <c r="L276" s="752">
        <v>55.870000000000012</v>
      </c>
      <c r="M276" s="752">
        <v>1</v>
      </c>
      <c r="N276" s="753">
        <v>55.870000000000012</v>
      </c>
    </row>
    <row r="277" spans="1:14" ht="14.4" customHeight="1" x14ac:dyDescent="0.3">
      <c r="A277" s="747" t="s">
        <v>577</v>
      </c>
      <c r="B277" s="748" t="s">
        <v>578</v>
      </c>
      <c r="C277" s="749" t="s">
        <v>598</v>
      </c>
      <c r="D277" s="750" t="s">
        <v>599</v>
      </c>
      <c r="E277" s="751">
        <v>50113001</v>
      </c>
      <c r="F277" s="750" t="s">
        <v>601</v>
      </c>
      <c r="G277" s="749" t="s">
        <v>602</v>
      </c>
      <c r="H277" s="749">
        <v>102486</v>
      </c>
      <c r="I277" s="749">
        <v>2486</v>
      </c>
      <c r="J277" s="749" t="s">
        <v>1029</v>
      </c>
      <c r="K277" s="749" t="s">
        <v>1030</v>
      </c>
      <c r="L277" s="752">
        <v>123.1032258064516</v>
      </c>
      <c r="M277" s="752">
        <v>31</v>
      </c>
      <c r="N277" s="753">
        <v>3816.2</v>
      </c>
    </row>
    <row r="278" spans="1:14" ht="14.4" customHeight="1" x14ac:dyDescent="0.3">
      <c r="A278" s="747" t="s">
        <v>577</v>
      </c>
      <c r="B278" s="748" t="s">
        <v>578</v>
      </c>
      <c r="C278" s="749" t="s">
        <v>598</v>
      </c>
      <c r="D278" s="750" t="s">
        <v>599</v>
      </c>
      <c r="E278" s="751">
        <v>50113001</v>
      </c>
      <c r="F278" s="750" t="s">
        <v>601</v>
      </c>
      <c r="G278" s="749" t="s">
        <v>602</v>
      </c>
      <c r="H278" s="749">
        <v>100720</v>
      </c>
      <c r="I278" s="749">
        <v>720</v>
      </c>
      <c r="J278" s="749" t="s">
        <v>764</v>
      </c>
      <c r="K278" s="749" t="s">
        <v>765</v>
      </c>
      <c r="L278" s="752">
        <v>78.63600000000001</v>
      </c>
      <c r="M278" s="752">
        <v>5</v>
      </c>
      <c r="N278" s="753">
        <v>393.18000000000006</v>
      </c>
    </row>
    <row r="279" spans="1:14" ht="14.4" customHeight="1" x14ac:dyDescent="0.3">
      <c r="A279" s="747" t="s">
        <v>577</v>
      </c>
      <c r="B279" s="748" t="s">
        <v>578</v>
      </c>
      <c r="C279" s="749" t="s">
        <v>598</v>
      </c>
      <c r="D279" s="750" t="s">
        <v>599</v>
      </c>
      <c r="E279" s="751">
        <v>50113001</v>
      </c>
      <c r="F279" s="750" t="s">
        <v>601</v>
      </c>
      <c r="G279" s="749" t="s">
        <v>602</v>
      </c>
      <c r="H279" s="749">
        <v>990927</v>
      </c>
      <c r="I279" s="749">
        <v>0</v>
      </c>
      <c r="J279" s="749" t="s">
        <v>1031</v>
      </c>
      <c r="K279" s="749" t="s">
        <v>579</v>
      </c>
      <c r="L279" s="752">
        <v>141.1527272727273</v>
      </c>
      <c r="M279" s="752">
        <v>11</v>
      </c>
      <c r="N279" s="753">
        <v>1552.6800000000003</v>
      </c>
    </row>
    <row r="280" spans="1:14" ht="14.4" customHeight="1" x14ac:dyDescent="0.3">
      <c r="A280" s="747" t="s">
        <v>577</v>
      </c>
      <c r="B280" s="748" t="s">
        <v>578</v>
      </c>
      <c r="C280" s="749" t="s">
        <v>598</v>
      </c>
      <c r="D280" s="750" t="s">
        <v>599</v>
      </c>
      <c r="E280" s="751">
        <v>50113001</v>
      </c>
      <c r="F280" s="750" t="s">
        <v>601</v>
      </c>
      <c r="G280" s="749" t="s">
        <v>602</v>
      </c>
      <c r="H280" s="749">
        <v>840220</v>
      </c>
      <c r="I280" s="749">
        <v>0</v>
      </c>
      <c r="J280" s="749" t="s">
        <v>1032</v>
      </c>
      <c r="K280" s="749" t="s">
        <v>579</v>
      </c>
      <c r="L280" s="752">
        <v>218.2</v>
      </c>
      <c r="M280" s="752">
        <v>2</v>
      </c>
      <c r="N280" s="753">
        <v>436.4</v>
      </c>
    </row>
    <row r="281" spans="1:14" ht="14.4" customHeight="1" x14ac:dyDescent="0.3">
      <c r="A281" s="747" t="s">
        <v>577</v>
      </c>
      <c r="B281" s="748" t="s">
        <v>578</v>
      </c>
      <c r="C281" s="749" t="s">
        <v>598</v>
      </c>
      <c r="D281" s="750" t="s">
        <v>599</v>
      </c>
      <c r="E281" s="751">
        <v>50113001</v>
      </c>
      <c r="F281" s="750" t="s">
        <v>601</v>
      </c>
      <c r="G281" s="749" t="s">
        <v>609</v>
      </c>
      <c r="H281" s="749">
        <v>184245</v>
      </c>
      <c r="I281" s="749">
        <v>184245</v>
      </c>
      <c r="J281" s="749" t="s">
        <v>1033</v>
      </c>
      <c r="K281" s="749" t="s">
        <v>1034</v>
      </c>
      <c r="L281" s="752">
        <v>92.77000000000001</v>
      </c>
      <c r="M281" s="752">
        <v>1</v>
      </c>
      <c r="N281" s="753">
        <v>92.77000000000001</v>
      </c>
    </row>
    <row r="282" spans="1:14" ht="14.4" customHeight="1" x14ac:dyDescent="0.3">
      <c r="A282" s="747" t="s">
        <v>577</v>
      </c>
      <c r="B282" s="748" t="s">
        <v>578</v>
      </c>
      <c r="C282" s="749" t="s">
        <v>598</v>
      </c>
      <c r="D282" s="750" t="s">
        <v>599</v>
      </c>
      <c r="E282" s="751">
        <v>50113001</v>
      </c>
      <c r="F282" s="750" t="s">
        <v>601</v>
      </c>
      <c r="G282" s="749" t="s">
        <v>602</v>
      </c>
      <c r="H282" s="749">
        <v>188217</v>
      </c>
      <c r="I282" s="749">
        <v>88217</v>
      </c>
      <c r="J282" s="749" t="s">
        <v>781</v>
      </c>
      <c r="K282" s="749" t="s">
        <v>782</v>
      </c>
      <c r="L282" s="752">
        <v>126.56000000000004</v>
      </c>
      <c r="M282" s="752">
        <v>2</v>
      </c>
      <c r="N282" s="753">
        <v>253.12000000000009</v>
      </c>
    </row>
    <row r="283" spans="1:14" ht="14.4" customHeight="1" x14ac:dyDescent="0.3">
      <c r="A283" s="747" t="s">
        <v>577</v>
      </c>
      <c r="B283" s="748" t="s">
        <v>578</v>
      </c>
      <c r="C283" s="749" t="s">
        <v>598</v>
      </c>
      <c r="D283" s="750" t="s">
        <v>599</v>
      </c>
      <c r="E283" s="751">
        <v>50113001</v>
      </c>
      <c r="F283" s="750" t="s">
        <v>601</v>
      </c>
      <c r="G283" s="749" t="s">
        <v>602</v>
      </c>
      <c r="H283" s="749">
        <v>188219</v>
      </c>
      <c r="I283" s="749">
        <v>88219</v>
      </c>
      <c r="J283" s="749" t="s">
        <v>783</v>
      </c>
      <c r="K283" s="749" t="s">
        <v>784</v>
      </c>
      <c r="L283" s="752">
        <v>140.06999999999996</v>
      </c>
      <c r="M283" s="752">
        <v>2</v>
      </c>
      <c r="N283" s="753">
        <v>280.13999999999993</v>
      </c>
    </row>
    <row r="284" spans="1:14" ht="14.4" customHeight="1" x14ac:dyDescent="0.3">
      <c r="A284" s="747" t="s">
        <v>577</v>
      </c>
      <c r="B284" s="748" t="s">
        <v>578</v>
      </c>
      <c r="C284" s="749" t="s">
        <v>598</v>
      </c>
      <c r="D284" s="750" t="s">
        <v>599</v>
      </c>
      <c r="E284" s="751">
        <v>50113001</v>
      </c>
      <c r="F284" s="750" t="s">
        <v>601</v>
      </c>
      <c r="G284" s="749" t="s">
        <v>602</v>
      </c>
      <c r="H284" s="749">
        <v>186393</v>
      </c>
      <c r="I284" s="749">
        <v>86393</v>
      </c>
      <c r="J284" s="749" t="s">
        <v>789</v>
      </c>
      <c r="K284" s="749" t="s">
        <v>1035</v>
      </c>
      <c r="L284" s="752">
        <v>51.609999999999978</v>
      </c>
      <c r="M284" s="752">
        <v>1</v>
      </c>
      <c r="N284" s="753">
        <v>51.609999999999978</v>
      </c>
    </row>
    <row r="285" spans="1:14" ht="14.4" customHeight="1" x14ac:dyDescent="0.3">
      <c r="A285" s="747" t="s">
        <v>577</v>
      </c>
      <c r="B285" s="748" t="s">
        <v>578</v>
      </c>
      <c r="C285" s="749" t="s">
        <v>598</v>
      </c>
      <c r="D285" s="750" t="s">
        <v>599</v>
      </c>
      <c r="E285" s="751">
        <v>50113001</v>
      </c>
      <c r="F285" s="750" t="s">
        <v>601</v>
      </c>
      <c r="G285" s="749" t="s">
        <v>602</v>
      </c>
      <c r="H285" s="749">
        <v>100498</v>
      </c>
      <c r="I285" s="749">
        <v>498</v>
      </c>
      <c r="J285" s="749" t="s">
        <v>791</v>
      </c>
      <c r="K285" s="749" t="s">
        <v>792</v>
      </c>
      <c r="L285" s="752">
        <v>108.75</v>
      </c>
      <c r="M285" s="752">
        <v>2</v>
      </c>
      <c r="N285" s="753">
        <v>217.5</v>
      </c>
    </row>
    <row r="286" spans="1:14" ht="14.4" customHeight="1" x14ac:dyDescent="0.3">
      <c r="A286" s="747" t="s">
        <v>577</v>
      </c>
      <c r="B286" s="748" t="s">
        <v>578</v>
      </c>
      <c r="C286" s="749" t="s">
        <v>598</v>
      </c>
      <c r="D286" s="750" t="s">
        <v>599</v>
      </c>
      <c r="E286" s="751">
        <v>50113001</v>
      </c>
      <c r="F286" s="750" t="s">
        <v>601</v>
      </c>
      <c r="G286" s="749" t="s">
        <v>602</v>
      </c>
      <c r="H286" s="749">
        <v>215978</v>
      </c>
      <c r="I286" s="749">
        <v>215978</v>
      </c>
      <c r="J286" s="749" t="s">
        <v>1036</v>
      </c>
      <c r="K286" s="749" t="s">
        <v>1037</v>
      </c>
      <c r="L286" s="752">
        <v>116.48249999999999</v>
      </c>
      <c r="M286" s="752">
        <v>4</v>
      </c>
      <c r="N286" s="753">
        <v>465.92999999999995</v>
      </c>
    </row>
    <row r="287" spans="1:14" ht="14.4" customHeight="1" x14ac:dyDescent="0.3">
      <c r="A287" s="747" t="s">
        <v>577</v>
      </c>
      <c r="B287" s="748" t="s">
        <v>578</v>
      </c>
      <c r="C287" s="749" t="s">
        <v>598</v>
      </c>
      <c r="D287" s="750" t="s">
        <v>599</v>
      </c>
      <c r="E287" s="751">
        <v>50113001</v>
      </c>
      <c r="F287" s="750" t="s">
        <v>601</v>
      </c>
      <c r="G287" s="749" t="s">
        <v>602</v>
      </c>
      <c r="H287" s="749">
        <v>100502</v>
      </c>
      <c r="I287" s="749">
        <v>502</v>
      </c>
      <c r="J287" s="749" t="s">
        <v>959</v>
      </c>
      <c r="K287" s="749" t="s">
        <v>960</v>
      </c>
      <c r="L287" s="752">
        <v>238.67999999999998</v>
      </c>
      <c r="M287" s="752">
        <v>1</v>
      </c>
      <c r="N287" s="753">
        <v>238.67999999999998</v>
      </c>
    </row>
    <row r="288" spans="1:14" ht="14.4" customHeight="1" x14ac:dyDescent="0.3">
      <c r="A288" s="747" t="s">
        <v>577</v>
      </c>
      <c r="B288" s="748" t="s">
        <v>578</v>
      </c>
      <c r="C288" s="749" t="s">
        <v>598</v>
      </c>
      <c r="D288" s="750" t="s">
        <v>599</v>
      </c>
      <c r="E288" s="751">
        <v>50113001</v>
      </c>
      <c r="F288" s="750" t="s">
        <v>601</v>
      </c>
      <c r="G288" s="749" t="s">
        <v>602</v>
      </c>
      <c r="H288" s="749">
        <v>844305</v>
      </c>
      <c r="I288" s="749">
        <v>103541</v>
      </c>
      <c r="J288" s="749" t="s">
        <v>1038</v>
      </c>
      <c r="K288" s="749" t="s">
        <v>617</v>
      </c>
      <c r="L288" s="752">
        <v>38.500000000000007</v>
      </c>
      <c r="M288" s="752">
        <v>1</v>
      </c>
      <c r="N288" s="753">
        <v>38.500000000000007</v>
      </c>
    </row>
    <row r="289" spans="1:14" ht="14.4" customHeight="1" x14ac:dyDescent="0.3">
      <c r="A289" s="747" t="s">
        <v>577</v>
      </c>
      <c r="B289" s="748" t="s">
        <v>578</v>
      </c>
      <c r="C289" s="749" t="s">
        <v>598</v>
      </c>
      <c r="D289" s="750" t="s">
        <v>599</v>
      </c>
      <c r="E289" s="751">
        <v>50113001</v>
      </c>
      <c r="F289" s="750" t="s">
        <v>601</v>
      </c>
      <c r="G289" s="749" t="s">
        <v>602</v>
      </c>
      <c r="H289" s="749">
        <v>110086</v>
      </c>
      <c r="I289" s="749">
        <v>10086</v>
      </c>
      <c r="J289" s="749" t="s">
        <v>803</v>
      </c>
      <c r="K289" s="749" t="s">
        <v>804</v>
      </c>
      <c r="L289" s="752">
        <v>1592.7999999999997</v>
      </c>
      <c r="M289" s="752">
        <v>7</v>
      </c>
      <c r="N289" s="753">
        <v>11149.599999999999</v>
      </c>
    </row>
    <row r="290" spans="1:14" ht="14.4" customHeight="1" x14ac:dyDescent="0.3">
      <c r="A290" s="747" t="s">
        <v>577</v>
      </c>
      <c r="B290" s="748" t="s">
        <v>578</v>
      </c>
      <c r="C290" s="749" t="s">
        <v>598</v>
      </c>
      <c r="D290" s="750" t="s">
        <v>599</v>
      </c>
      <c r="E290" s="751">
        <v>50113001</v>
      </c>
      <c r="F290" s="750" t="s">
        <v>601</v>
      </c>
      <c r="G290" s="749" t="s">
        <v>602</v>
      </c>
      <c r="H290" s="749">
        <v>100536</v>
      </c>
      <c r="I290" s="749">
        <v>536</v>
      </c>
      <c r="J290" s="749" t="s">
        <v>1039</v>
      </c>
      <c r="K290" s="749" t="s">
        <v>613</v>
      </c>
      <c r="L290" s="752">
        <v>140.24833333333331</v>
      </c>
      <c r="M290" s="752">
        <v>12</v>
      </c>
      <c r="N290" s="753">
        <v>1682.9799999999998</v>
      </c>
    </row>
    <row r="291" spans="1:14" ht="14.4" customHeight="1" x14ac:dyDescent="0.3">
      <c r="A291" s="747" t="s">
        <v>577</v>
      </c>
      <c r="B291" s="748" t="s">
        <v>578</v>
      </c>
      <c r="C291" s="749" t="s">
        <v>598</v>
      </c>
      <c r="D291" s="750" t="s">
        <v>599</v>
      </c>
      <c r="E291" s="751">
        <v>50113001</v>
      </c>
      <c r="F291" s="750" t="s">
        <v>601</v>
      </c>
      <c r="G291" s="749" t="s">
        <v>602</v>
      </c>
      <c r="H291" s="749">
        <v>988466</v>
      </c>
      <c r="I291" s="749">
        <v>192729</v>
      </c>
      <c r="J291" s="749" t="s">
        <v>811</v>
      </c>
      <c r="K291" s="749" t="s">
        <v>812</v>
      </c>
      <c r="L291" s="752">
        <v>54.099999999999994</v>
      </c>
      <c r="M291" s="752">
        <v>2</v>
      </c>
      <c r="N291" s="753">
        <v>108.19999999999999</v>
      </c>
    </row>
    <row r="292" spans="1:14" ht="14.4" customHeight="1" x14ac:dyDescent="0.3">
      <c r="A292" s="747" t="s">
        <v>577</v>
      </c>
      <c r="B292" s="748" t="s">
        <v>578</v>
      </c>
      <c r="C292" s="749" t="s">
        <v>598</v>
      </c>
      <c r="D292" s="750" t="s">
        <v>599</v>
      </c>
      <c r="E292" s="751">
        <v>50113001</v>
      </c>
      <c r="F292" s="750" t="s">
        <v>601</v>
      </c>
      <c r="G292" s="749" t="s">
        <v>609</v>
      </c>
      <c r="H292" s="749">
        <v>107981</v>
      </c>
      <c r="I292" s="749">
        <v>7981</v>
      </c>
      <c r="J292" s="749" t="s">
        <v>813</v>
      </c>
      <c r="K292" s="749" t="s">
        <v>1040</v>
      </c>
      <c r="L292" s="752">
        <v>50.714999999999989</v>
      </c>
      <c r="M292" s="752">
        <v>20</v>
      </c>
      <c r="N292" s="753">
        <v>1014.2999999999998</v>
      </c>
    </row>
    <row r="293" spans="1:14" ht="14.4" customHeight="1" x14ac:dyDescent="0.3">
      <c r="A293" s="747" t="s">
        <v>577</v>
      </c>
      <c r="B293" s="748" t="s">
        <v>578</v>
      </c>
      <c r="C293" s="749" t="s">
        <v>598</v>
      </c>
      <c r="D293" s="750" t="s">
        <v>599</v>
      </c>
      <c r="E293" s="751">
        <v>50113001</v>
      </c>
      <c r="F293" s="750" t="s">
        <v>601</v>
      </c>
      <c r="G293" s="749" t="s">
        <v>609</v>
      </c>
      <c r="H293" s="749">
        <v>155823</v>
      </c>
      <c r="I293" s="749">
        <v>55823</v>
      </c>
      <c r="J293" s="749" t="s">
        <v>813</v>
      </c>
      <c r="K293" s="749" t="s">
        <v>814</v>
      </c>
      <c r="L293" s="752">
        <v>33.47</v>
      </c>
      <c r="M293" s="752">
        <v>17</v>
      </c>
      <c r="N293" s="753">
        <v>568.99</v>
      </c>
    </row>
    <row r="294" spans="1:14" ht="14.4" customHeight="1" x14ac:dyDescent="0.3">
      <c r="A294" s="747" t="s">
        <v>577</v>
      </c>
      <c r="B294" s="748" t="s">
        <v>578</v>
      </c>
      <c r="C294" s="749" t="s">
        <v>598</v>
      </c>
      <c r="D294" s="750" t="s">
        <v>599</v>
      </c>
      <c r="E294" s="751">
        <v>50113001</v>
      </c>
      <c r="F294" s="750" t="s">
        <v>601</v>
      </c>
      <c r="G294" s="749" t="s">
        <v>609</v>
      </c>
      <c r="H294" s="749">
        <v>155824</v>
      </c>
      <c r="I294" s="749">
        <v>55824</v>
      </c>
      <c r="J294" s="749" t="s">
        <v>813</v>
      </c>
      <c r="K294" s="749" t="s">
        <v>815</v>
      </c>
      <c r="L294" s="752">
        <v>50.83</v>
      </c>
      <c r="M294" s="752">
        <v>25</v>
      </c>
      <c r="N294" s="753">
        <v>1270.75</v>
      </c>
    </row>
    <row r="295" spans="1:14" ht="14.4" customHeight="1" x14ac:dyDescent="0.3">
      <c r="A295" s="747" t="s">
        <v>577</v>
      </c>
      <c r="B295" s="748" t="s">
        <v>578</v>
      </c>
      <c r="C295" s="749" t="s">
        <v>598</v>
      </c>
      <c r="D295" s="750" t="s">
        <v>599</v>
      </c>
      <c r="E295" s="751">
        <v>50113001</v>
      </c>
      <c r="F295" s="750" t="s">
        <v>601</v>
      </c>
      <c r="G295" s="749" t="s">
        <v>609</v>
      </c>
      <c r="H295" s="749">
        <v>850729</v>
      </c>
      <c r="I295" s="749">
        <v>157875</v>
      </c>
      <c r="J295" s="749" t="s">
        <v>821</v>
      </c>
      <c r="K295" s="749" t="s">
        <v>822</v>
      </c>
      <c r="L295" s="752">
        <v>225.5</v>
      </c>
      <c r="M295" s="752">
        <v>84</v>
      </c>
      <c r="N295" s="753">
        <v>18942</v>
      </c>
    </row>
    <row r="296" spans="1:14" ht="14.4" customHeight="1" x14ac:dyDescent="0.3">
      <c r="A296" s="747" t="s">
        <v>577</v>
      </c>
      <c r="B296" s="748" t="s">
        <v>578</v>
      </c>
      <c r="C296" s="749" t="s">
        <v>598</v>
      </c>
      <c r="D296" s="750" t="s">
        <v>599</v>
      </c>
      <c r="E296" s="751">
        <v>50113001</v>
      </c>
      <c r="F296" s="750" t="s">
        <v>601</v>
      </c>
      <c r="G296" s="749" t="s">
        <v>602</v>
      </c>
      <c r="H296" s="749">
        <v>848950</v>
      </c>
      <c r="I296" s="749">
        <v>155148</v>
      </c>
      <c r="J296" s="749" t="s">
        <v>823</v>
      </c>
      <c r="K296" s="749" t="s">
        <v>1041</v>
      </c>
      <c r="L296" s="752">
        <v>20.040000000000003</v>
      </c>
      <c r="M296" s="752">
        <v>3</v>
      </c>
      <c r="N296" s="753">
        <v>60.120000000000005</v>
      </c>
    </row>
    <row r="297" spans="1:14" ht="14.4" customHeight="1" x14ac:dyDescent="0.3">
      <c r="A297" s="747" t="s">
        <v>577</v>
      </c>
      <c r="B297" s="748" t="s">
        <v>578</v>
      </c>
      <c r="C297" s="749" t="s">
        <v>598</v>
      </c>
      <c r="D297" s="750" t="s">
        <v>599</v>
      </c>
      <c r="E297" s="751">
        <v>50113001</v>
      </c>
      <c r="F297" s="750" t="s">
        <v>601</v>
      </c>
      <c r="G297" s="749" t="s">
        <v>602</v>
      </c>
      <c r="H297" s="749">
        <v>850235</v>
      </c>
      <c r="I297" s="749">
        <v>160806</v>
      </c>
      <c r="J297" s="749" t="s">
        <v>1042</v>
      </c>
      <c r="K297" s="749" t="s">
        <v>1043</v>
      </c>
      <c r="L297" s="752">
        <v>196.75</v>
      </c>
      <c r="M297" s="752">
        <v>1</v>
      </c>
      <c r="N297" s="753">
        <v>196.75</v>
      </c>
    </row>
    <row r="298" spans="1:14" ht="14.4" customHeight="1" x14ac:dyDescent="0.3">
      <c r="A298" s="747" t="s">
        <v>577</v>
      </c>
      <c r="B298" s="748" t="s">
        <v>578</v>
      </c>
      <c r="C298" s="749" t="s">
        <v>598</v>
      </c>
      <c r="D298" s="750" t="s">
        <v>599</v>
      </c>
      <c r="E298" s="751">
        <v>50113001</v>
      </c>
      <c r="F298" s="750" t="s">
        <v>601</v>
      </c>
      <c r="G298" s="749" t="s">
        <v>609</v>
      </c>
      <c r="H298" s="749">
        <v>846824</v>
      </c>
      <c r="I298" s="749">
        <v>124087</v>
      </c>
      <c r="J298" s="749" t="s">
        <v>1044</v>
      </c>
      <c r="K298" s="749" t="s">
        <v>678</v>
      </c>
      <c r="L298" s="752">
        <v>158.97999999999999</v>
      </c>
      <c r="M298" s="752">
        <v>1</v>
      </c>
      <c r="N298" s="753">
        <v>158.97999999999999</v>
      </c>
    </row>
    <row r="299" spans="1:14" ht="14.4" customHeight="1" x14ac:dyDescent="0.3">
      <c r="A299" s="747" t="s">
        <v>577</v>
      </c>
      <c r="B299" s="748" t="s">
        <v>578</v>
      </c>
      <c r="C299" s="749" t="s">
        <v>598</v>
      </c>
      <c r="D299" s="750" t="s">
        <v>599</v>
      </c>
      <c r="E299" s="751">
        <v>50113001</v>
      </c>
      <c r="F299" s="750" t="s">
        <v>601</v>
      </c>
      <c r="G299" s="749" t="s">
        <v>609</v>
      </c>
      <c r="H299" s="749">
        <v>844651</v>
      </c>
      <c r="I299" s="749">
        <v>101205</v>
      </c>
      <c r="J299" s="749" t="s">
        <v>835</v>
      </c>
      <c r="K299" s="749" t="s">
        <v>650</v>
      </c>
      <c r="L299" s="752">
        <v>86.083333333333371</v>
      </c>
      <c r="M299" s="752">
        <v>3</v>
      </c>
      <c r="N299" s="753">
        <v>258.25000000000011</v>
      </c>
    </row>
    <row r="300" spans="1:14" ht="14.4" customHeight="1" x14ac:dyDescent="0.3">
      <c r="A300" s="747" t="s">
        <v>577</v>
      </c>
      <c r="B300" s="748" t="s">
        <v>578</v>
      </c>
      <c r="C300" s="749" t="s">
        <v>598</v>
      </c>
      <c r="D300" s="750" t="s">
        <v>599</v>
      </c>
      <c r="E300" s="751">
        <v>50113001</v>
      </c>
      <c r="F300" s="750" t="s">
        <v>601</v>
      </c>
      <c r="G300" s="749" t="s">
        <v>609</v>
      </c>
      <c r="H300" s="749">
        <v>844738</v>
      </c>
      <c r="I300" s="749">
        <v>101227</v>
      </c>
      <c r="J300" s="749" t="s">
        <v>836</v>
      </c>
      <c r="K300" s="749" t="s">
        <v>837</v>
      </c>
      <c r="L300" s="752">
        <v>162.79</v>
      </c>
      <c r="M300" s="752">
        <v>1</v>
      </c>
      <c r="N300" s="753">
        <v>162.79</v>
      </c>
    </row>
    <row r="301" spans="1:14" ht="14.4" customHeight="1" x14ac:dyDescent="0.3">
      <c r="A301" s="747" t="s">
        <v>577</v>
      </c>
      <c r="B301" s="748" t="s">
        <v>578</v>
      </c>
      <c r="C301" s="749" t="s">
        <v>598</v>
      </c>
      <c r="D301" s="750" t="s">
        <v>599</v>
      </c>
      <c r="E301" s="751">
        <v>50113001</v>
      </c>
      <c r="F301" s="750" t="s">
        <v>601</v>
      </c>
      <c r="G301" s="749" t="s">
        <v>579</v>
      </c>
      <c r="H301" s="749">
        <v>118175</v>
      </c>
      <c r="I301" s="749">
        <v>18175</v>
      </c>
      <c r="J301" s="749" t="s">
        <v>1045</v>
      </c>
      <c r="K301" s="749" t="s">
        <v>1046</v>
      </c>
      <c r="L301" s="752">
        <v>851.4</v>
      </c>
      <c r="M301" s="752">
        <v>2</v>
      </c>
      <c r="N301" s="753">
        <v>1702.8</v>
      </c>
    </row>
    <row r="302" spans="1:14" ht="14.4" customHeight="1" x14ac:dyDescent="0.3">
      <c r="A302" s="747" t="s">
        <v>577</v>
      </c>
      <c r="B302" s="748" t="s">
        <v>578</v>
      </c>
      <c r="C302" s="749" t="s">
        <v>598</v>
      </c>
      <c r="D302" s="750" t="s">
        <v>599</v>
      </c>
      <c r="E302" s="751">
        <v>50113001</v>
      </c>
      <c r="F302" s="750" t="s">
        <v>601</v>
      </c>
      <c r="G302" s="749" t="s">
        <v>602</v>
      </c>
      <c r="H302" s="749">
        <v>845758</v>
      </c>
      <c r="I302" s="749">
        <v>280</v>
      </c>
      <c r="J302" s="749" t="s">
        <v>1047</v>
      </c>
      <c r="K302" s="749" t="s">
        <v>1048</v>
      </c>
      <c r="L302" s="752">
        <v>34.230000000000004</v>
      </c>
      <c r="M302" s="752">
        <v>2</v>
      </c>
      <c r="N302" s="753">
        <v>68.460000000000008</v>
      </c>
    </row>
    <row r="303" spans="1:14" ht="14.4" customHeight="1" x14ac:dyDescent="0.3">
      <c r="A303" s="747" t="s">
        <v>577</v>
      </c>
      <c r="B303" s="748" t="s">
        <v>578</v>
      </c>
      <c r="C303" s="749" t="s">
        <v>598</v>
      </c>
      <c r="D303" s="750" t="s">
        <v>599</v>
      </c>
      <c r="E303" s="751">
        <v>50113001</v>
      </c>
      <c r="F303" s="750" t="s">
        <v>601</v>
      </c>
      <c r="G303" s="749" t="s">
        <v>602</v>
      </c>
      <c r="H303" s="749">
        <v>118304</v>
      </c>
      <c r="I303" s="749">
        <v>18304</v>
      </c>
      <c r="J303" s="749" t="s">
        <v>1049</v>
      </c>
      <c r="K303" s="749" t="s">
        <v>1050</v>
      </c>
      <c r="L303" s="752">
        <v>185.60999999999999</v>
      </c>
      <c r="M303" s="752">
        <v>8</v>
      </c>
      <c r="N303" s="753">
        <v>1484.8799999999999</v>
      </c>
    </row>
    <row r="304" spans="1:14" ht="14.4" customHeight="1" x14ac:dyDescent="0.3">
      <c r="A304" s="747" t="s">
        <v>577</v>
      </c>
      <c r="B304" s="748" t="s">
        <v>578</v>
      </c>
      <c r="C304" s="749" t="s">
        <v>598</v>
      </c>
      <c r="D304" s="750" t="s">
        <v>599</v>
      </c>
      <c r="E304" s="751">
        <v>50113001</v>
      </c>
      <c r="F304" s="750" t="s">
        <v>601</v>
      </c>
      <c r="G304" s="749" t="s">
        <v>602</v>
      </c>
      <c r="H304" s="749">
        <v>118305</v>
      </c>
      <c r="I304" s="749">
        <v>18305</v>
      </c>
      <c r="J304" s="749" t="s">
        <v>1049</v>
      </c>
      <c r="K304" s="749" t="s">
        <v>1051</v>
      </c>
      <c r="L304" s="752">
        <v>242</v>
      </c>
      <c r="M304" s="752">
        <v>39</v>
      </c>
      <c r="N304" s="753">
        <v>9438</v>
      </c>
    </row>
    <row r="305" spans="1:14" ht="14.4" customHeight="1" x14ac:dyDescent="0.3">
      <c r="A305" s="747" t="s">
        <v>577</v>
      </c>
      <c r="B305" s="748" t="s">
        <v>578</v>
      </c>
      <c r="C305" s="749" t="s">
        <v>598</v>
      </c>
      <c r="D305" s="750" t="s">
        <v>599</v>
      </c>
      <c r="E305" s="751">
        <v>50113001</v>
      </c>
      <c r="F305" s="750" t="s">
        <v>601</v>
      </c>
      <c r="G305" s="749" t="s">
        <v>609</v>
      </c>
      <c r="H305" s="749">
        <v>109709</v>
      </c>
      <c r="I305" s="749">
        <v>9709</v>
      </c>
      <c r="J305" s="749" t="s">
        <v>848</v>
      </c>
      <c r="K305" s="749" t="s">
        <v>849</v>
      </c>
      <c r="L305" s="752">
        <v>85.89</v>
      </c>
      <c r="M305" s="752">
        <v>6</v>
      </c>
      <c r="N305" s="753">
        <v>515.34</v>
      </c>
    </row>
    <row r="306" spans="1:14" ht="14.4" customHeight="1" x14ac:dyDescent="0.3">
      <c r="A306" s="747" t="s">
        <v>577</v>
      </c>
      <c r="B306" s="748" t="s">
        <v>578</v>
      </c>
      <c r="C306" s="749" t="s">
        <v>598</v>
      </c>
      <c r="D306" s="750" t="s">
        <v>599</v>
      </c>
      <c r="E306" s="751">
        <v>50113001</v>
      </c>
      <c r="F306" s="750" t="s">
        <v>601</v>
      </c>
      <c r="G306" s="749" t="s">
        <v>602</v>
      </c>
      <c r="H306" s="749">
        <v>119653</v>
      </c>
      <c r="I306" s="749">
        <v>119653</v>
      </c>
      <c r="J306" s="749" t="s">
        <v>850</v>
      </c>
      <c r="K306" s="749" t="s">
        <v>1052</v>
      </c>
      <c r="L306" s="752">
        <v>157.40000000000003</v>
      </c>
      <c r="M306" s="752">
        <v>2</v>
      </c>
      <c r="N306" s="753">
        <v>314.80000000000007</v>
      </c>
    </row>
    <row r="307" spans="1:14" ht="14.4" customHeight="1" x14ac:dyDescent="0.3">
      <c r="A307" s="747" t="s">
        <v>577</v>
      </c>
      <c r="B307" s="748" t="s">
        <v>578</v>
      </c>
      <c r="C307" s="749" t="s">
        <v>598</v>
      </c>
      <c r="D307" s="750" t="s">
        <v>599</v>
      </c>
      <c r="E307" s="751">
        <v>50113001</v>
      </c>
      <c r="F307" s="750" t="s">
        <v>601</v>
      </c>
      <c r="G307" s="749" t="s">
        <v>602</v>
      </c>
      <c r="H307" s="749">
        <v>16621</v>
      </c>
      <c r="I307" s="749">
        <v>16621</v>
      </c>
      <c r="J307" s="749" t="s">
        <v>1053</v>
      </c>
      <c r="K307" s="749" t="s">
        <v>1054</v>
      </c>
      <c r="L307" s="752">
        <v>30.889999999999997</v>
      </c>
      <c r="M307" s="752">
        <v>1</v>
      </c>
      <c r="N307" s="753">
        <v>30.889999999999997</v>
      </c>
    </row>
    <row r="308" spans="1:14" ht="14.4" customHeight="1" x14ac:dyDescent="0.3">
      <c r="A308" s="747" t="s">
        <v>577</v>
      </c>
      <c r="B308" s="748" t="s">
        <v>578</v>
      </c>
      <c r="C308" s="749" t="s">
        <v>598</v>
      </c>
      <c r="D308" s="750" t="s">
        <v>599</v>
      </c>
      <c r="E308" s="751">
        <v>50113001</v>
      </c>
      <c r="F308" s="750" t="s">
        <v>601</v>
      </c>
      <c r="G308" s="749" t="s">
        <v>602</v>
      </c>
      <c r="H308" s="749">
        <v>100610</v>
      </c>
      <c r="I308" s="749">
        <v>610</v>
      </c>
      <c r="J308" s="749" t="s">
        <v>856</v>
      </c>
      <c r="K308" s="749" t="s">
        <v>857</v>
      </c>
      <c r="L308" s="752">
        <v>72.5</v>
      </c>
      <c r="M308" s="752">
        <v>2</v>
      </c>
      <c r="N308" s="753">
        <v>145</v>
      </c>
    </row>
    <row r="309" spans="1:14" ht="14.4" customHeight="1" x14ac:dyDescent="0.3">
      <c r="A309" s="747" t="s">
        <v>577</v>
      </c>
      <c r="B309" s="748" t="s">
        <v>578</v>
      </c>
      <c r="C309" s="749" t="s">
        <v>598</v>
      </c>
      <c r="D309" s="750" t="s">
        <v>599</v>
      </c>
      <c r="E309" s="751">
        <v>50113001</v>
      </c>
      <c r="F309" s="750" t="s">
        <v>601</v>
      </c>
      <c r="G309" s="749" t="s">
        <v>602</v>
      </c>
      <c r="H309" s="749">
        <v>148578</v>
      </c>
      <c r="I309" s="749">
        <v>48578</v>
      </c>
      <c r="J309" s="749" t="s">
        <v>858</v>
      </c>
      <c r="K309" s="749" t="s">
        <v>859</v>
      </c>
      <c r="L309" s="752">
        <v>54.98</v>
      </c>
      <c r="M309" s="752">
        <v>3</v>
      </c>
      <c r="N309" s="753">
        <v>164.94</v>
      </c>
    </row>
    <row r="310" spans="1:14" ht="14.4" customHeight="1" x14ac:dyDescent="0.3">
      <c r="A310" s="747" t="s">
        <v>577</v>
      </c>
      <c r="B310" s="748" t="s">
        <v>578</v>
      </c>
      <c r="C310" s="749" t="s">
        <v>598</v>
      </c>
      <c r="D310" s="750" t="s">
        <v>599</v>
      </c>
      <c r="E310" s="751">
        <v>50113001</v>
      </c>
      <c r="F310" s="750" t="s">
        <v>601</v>
      </c>
      <c r="G310" s="749" t="s">
        <v>602</v>
      </c>
      <c r="H310" s="749">
        <v>848632</v>
      </c>
      <c r="I310" s="749">
        <v>125315</v>
      </c>
      <c r="J310" s="749" t="s">
        <v>858</v>
      </c>
      <c r="K310" s="749" t="s">
        <v>860</v>
      </c>
      <c r="L310" s="752">
        <v>76.613095238095241</v>
      </c>
      <c r="M310" s="752">
        <v>42</v>
      </c>
      <c r="N310" s="753">
        <v>3217.75</v>
      </c>
    </row>
    <row r="311" spans="1:14" ht="14.4" customHeight="1" x14ac:dyDescent="0.3">
      <c r="A311" s="747" t="s">
        <v>577</v>
      </c>
      <c r="B311" s="748" t="s">
        <v>578</v>
      </c>
      <c r="C311" s="749" t="s">
        <v>598</v>
      </c>
      <c r="D311" s="750" t="s">
        <v>599</v>
      </c>
      <c r="E311" s="751">
        <v>50113001</v>
      </c>
      <c r="F311" s="750" t="s">
        <v>601</v>
      </c>
      <c r="G311" s="749" t="s">
        <v>609</v>
      </c>
      <c r="H311" s="749">
        <v>156981</v>
      </c>
      <c r="I311" s="749">
        <v>56981</v>
      </c>
      <c r="J311" s="749" t="s">
        <v>1055</v>
      </c>
      <c r="K311" s="749" t="s">
        <v>1056</v>
      </c>
      <c r="L311" s="752">
        <v>30.180000000000007</v>
      </c>
      <c r="M311" s="752">
        <v>1</v>
      </c>
      <c r="N311" s="753">
        <v>30.180000000000007</v>
      </c>
    </row>
    <row r="312" spans="1:14" ht="14.4" customHeight="1" x14ac:dyDescent="0.3">
      <c r="A312" s="747" t="s">
        <v>577</v>
      </c>
      <c r="B312" s="748" t="s">
        <v>578</v>
      </c>
      <c r="C312" s="749" t="s">
        <v>598</v>
      </c>
      <c r="D312" s="750" t="s">
        <v>599</v>
      </c>
      <c r="E312" s="751">
        <v>50113001</v>
      </c>
      <c r="F312" s="750" t="s">
        <v>601</v>
      </c>
      <c r="G312" s="749" t="s">
        <v>602</v>
      </c>
      <c r="H312" s="749">
        <v>176921</v>
      </c>
      <c r="I312" s="749">
        <v>76921</v>
      </c>
      <c r="J312" s="749" t="s">
        <v>1057</v>
      </c>
      <c r="K312" s="749" t="s">
        <v>1058</v>
      </c>
      <c r="L312" s="752">
        <v>126.02999999999999</v>
      </c>
      <c r="M312" s="752">
        <v>1</v>
      </c>
      <c r="N312" s="753">
        <v>126.02999999999999</v>
      </c>
    </row>
    <row r="313" spans="1:14" ht="14.4" customHeight="1" x14ac:dyDescent="0.3">
      <c r="A313" s="747" t="s">
        <v>577</v>
      </c>
      <c r="B313" s="748" t="s">
        <v>578</v>
      </c>
      <c r="C313" s="749" t="s">
        <v>598</v>
      </c>
      <c r="D313" s="750" t="s">
        <v>599</v>
      </c>
      <c r="E313" s="751">
        <v>50113001</v>
      </c>
      <c r="F313" s="750" t="s">
        <v>601</v>
      </c>
      <c r="G313" s="749" t="s">
        <v>609</v>
      </c>
      <c r="H313" s="749">
        <v>849896</v>
      </c>
      <c r="I313" s="749">
        <v>134281</v>
      </c>
      <c r="J313" s="749" t="s">
        <v>1059</v>
      </c>
      <c r="K313" s="749" t="s">
        <v>1060</v>
      </c>
      <c r="L313" s="752">
        <v>113.75000000000003</v>
      </c>
      <c r="M313" s="752">
        <v>1</v>
      </c>
      <c r="N313" s="753">
        <v>113.75000000000003</v>
      </c>
    </row>
    <row r="314" spans="1:14" ht="14.4" customHeight="1" x14ac:dyDescent="0.3">
      <c r="A314" s="747" t="s">
        <v>577</v>
      </c>
      <c r="B314" s="748" t="s">
        <v>578</v>
      </c>
      <c r="C314" s="749" t="s">
        <v>598</v>
      </c>
      <c r="D314" s="750" t="s">
        <v>599</v>
      </c>
      <c r="E314" s="751">
        <v>50113001</v>
      </c>
      <c r="F314" s="750" t="s">
        <v>601</v>
      </c>
      <c r="G314" s="749" t="s">
        <v>579</v>
      </c>
      <c r="H314" s="749">
        <v>214627</v>
      </c>
      <c r="I314" s="749">
        <v>214627</v>
      </c>
      <c r="J314" s="749" t="s">
        <v>1061</v>
      </c>
      <c r="K314" s="749" t="s">
        <v>1062</v>
      </c>
      <c r="L314" s="752">
        <v>84.9</v>
      </c>
      <c r="M314" s="752">
        <v>1</v>
      </c>
      <c r="N314" s="753">
        <v>84.9</v>
      </c>
    </row>
    <row r="315" spans="1:14" ht="14.4" customHeight="1" x14ac:dyDescent="0.3">
      <c r="A315" s="747" t="s">
        <v>577</v>
      </c>
      <c r="B315" s="748" t="s">
        <v>578</v>
      </c>
      <c r="C315" s="749" t="s">
        <v>598</v>
      </c>
      <c r="D315" s="750" t="s">
        <v>599</v>
      </c>
      <c r="E315" s="751">
        <v>50113001</v>
      </c>
      <c r="F315" s="750" t="s">
        <v>601</v>
      </c>
      <c r="G315" s="749" t="s">
        <v>602</v>
      </c>
      <c r="H315" s="749">
        <v>216531</v>
      </c>
      <c r="I315" s="749">
        <v>216531</v>
      </c>
      <c r="J315" s="749" t="s">
        <v>1063</v>
      </c>
      <c r="K315" s="749" t="s">
        <v>1064</v>
      </c>
      <c r="L315" s="752">
        <v>50.560000000000024</v>
      </c>
      <c r="M315" s="752">
        <v>1</v>
      </c>
      <c r="N315" s="753">
        <v>50.560000000000024</v>
      </c>
    </row>
    <row r="316" spans="1:14" ht="14.4" customHeight="1" x14ac:dyDescent="0.3">
      <c r="A316" s="747" t="s">
        <v>577</v>
      </c>
      <c r="B316" s="748" t="s">
        <v>578</v>
      </c>
      <c r="C316" s="749" t="s">
        <v>598</v>
      </c>
      <c r="D316" s="750" t="s">
        <v>599</v>
      </c>
      <c r="E316" s="751">
        <v>50113001</v>
      </c>
      <c r="F316" s="750" t="s">
        <v>601</v>
      </c>
      <c r="G316" s="749" t="s">
        <v>609</v>
      </c>
      <c r="H316" s="749">
        <v>987473</v>
      </c>
      <c r="I316" s="749">
        <v>146894</v>
      </c>
      <c r="J316" s="749" t="s">
        <v>877</v>
      </c>
      <c r="K316" s="749" t="s">
        <v>878</v>
      </c>
      <c r="L316" s="752">
        <v>21.96</v>
      </c>
      <c r="M316" s="752">
        <v>1</v>
      </c>
      <c r="N316" s="753">
        <v>21.96</v>
      </c>
    </row>
    <row r="317" spans="1:14" ht="14.4" customHeight="1" x14ac:dyDescent="0.3">
      <c r="A317" s="747" t="s">
        <v>577</v>
      </c>
      <c r="B317" s="748" t="s">
        <v>578</v>
      </c>
      <c r="C317" s="749" t="s">
        <v>598</v>
      </c>
      <c r="D317" s="750" t="s">
        <v>599</v>
      </c>
      <c r="E317" s="751">
        <v>50113002</v>
      </c>
      <c r="F317" s="750" t="s">
        <v>882</v>
      </c>
      <c r="G317" s="749" t="s">
        <v>602</v>
      </c>
      <c r="H317" s="749">
        <v>103414</v>
      </c>
      <c r="I317" s="749">
        <v>3414</v>
      </c>
      <c r="J317" s="749" t="s">
        <v>883</v>
      </c>
      <c r="K317" s="749" t="s">
        <v>884</v>
      </c>
      <c r="L317" s="752">
        <v>2443.19</v>
      </c>
      <c r="M317" s="752">
        <v>2</v>
      </c>
      <c r="N317" s="753">
        <v>4886.38</v>
      </c>
    </row>
    <row r="318" spans="1:14" ht="14.4" customHeight="1" x14ac:dyDescent="0.3">
      <c r="A318" s="747" t="s">
        <v>577</v>
      </c>
      <c r="B318" s="748" t="s">
        <v>578</v>
      </c>
      <c r="C318" s="749" t="s">
        <v>598</v>
      </c>
      <c r="D318" s="750" t="s">
        <v>599</v>
      </c>
      <c r="E318" s="751">
        <v>50113006</v>
      </c>
      <c r="F318" s="750" t="s">
        <v>1065</v>
      </c>
      <c r="G318" s="749" t="s">
        <v>609</v>
      </c>
      <c r="H318" s="749">
        <v>33936</v>
      </c>
      <c r="I318" s="749">
        <v>33936</v>
      </c>
      <c r="J318" s="749" t="s">
        <v>1066</v>
      </c>
      <c r="K318" s="749" t="s">
        <v>1067</v>
      </c>
      <c r="L318" s="752">
        <v>30.669999999999995</v>
      </c>
      <c r="M318" s="752">
        <v>2</v>
      </c>
      <c r="N318" s="753">
        <v>61.339999999999989</v>
      </c>
    </row>
    <row r="319" spans="1:14" ht="14.4" customHeight="1" x14ac:dyDescent="0.3">
      <c r="A319" s="747" t="s">
        <v>577</v>
      </c>
      <c r="B319" s="748" t="s">
        <v>578</v>
      </c>
      <c r="C319" s="749" t="s">
        <v>598</v>
      </c>
      <c r="D319" s="750" t="s">
        <v>599</v>
      </c>
      <c r="E319" s="751">
        <v>50113006</v>
      </c>
      <c r="F319" s="750" t="s">
        <v>1065</v>
      </c>
      <c r="G319" s="749" t="s">
        <v>609</v>
      </c>
      <c r="H319" s="749">
        <v>33848</v>
      </c>
      <c r="I319" s="749">
        <v>33848</v>
      </c>
      <c r="J319" s="749" t="s">
        <v>1068</v>
      </c>
      <c r="K319" s="749" t="s">
        <v>1069</v>
      </c>
      <c r="L319" s="752">
        <v>122.69000000000001</v>
      </c>
      <c r="M319" s="752">
        <v>1</v>
      </c>
      <c r="N319" s="753">
        <v>122.69000000000001</v>
      </c>
    </row>
    <row r="320" spans="1:14" ht="14.4" customHeight="1" x14ac:dyDescent="0.3">
      <c r="A320" s="747" t="s">
        <v>577</v>
      </c>
      <c r="B320" s="748" t="s">
        <v>578</v>
      </c>
      <c r="C320" s="749" t="s">
        <v>598</v>
      </c>
      <c r="D320" s="750" t="s">
        <v>599</v>
      </c>
      <c r="E320" s="751">
        <v>50113006</v>
      </c>
      <c r="F320" s="750" t="s">
        <v>1065</v>
      </c>
      <c r="G320" s="749" t="s">
        <v>609</v>
      </c>
      <c r="H320" s="749">
        <v>33847</v>
      </c>
      <c r="I320" s="749">
        <v>33847</v>
      </c>
      <c r="J320" s="749" t="s">
        <v>1070</v>
      </c>
      <c r="K320" s="749" t="s">
        <v>1069</v>
      </c>
      <c r="L320" s="752">
        <v>122.69</v>
      </c>
      <c r="M320" s="752">
        <v>1</v>
      </c>
      <c r="N320" s="753">
        <v>122.69</v>
      </c>
    </row>
    <row r="321" spans="1:14" ht="14.4" customHeight="1" x14ac:dyDescent="0.3">
      <c r="A321" s="747" t="s">
        <v>577</v>
      </c>
      <c r="B321" s="748" t="s">
        <v>578</v>
      </c>
      <c r="C321" s="749" t="s">
        <v>598</v>
      </c>
      <c r="D321" s="750" t="s">
        <v>599</v>
      </c>
      <c r="E321" s="751">
        <v>50113006</v>
      </c>
      <c r="F321" s="750" t="s">
        <v>1065</v>
      </c>
      <c r="G321" s="749" t="s">
        <v>609</v>
      </c>
      <c r="H321" s="749">
        <v>33527</v>
      </c>
      <c r="I321" s="749">
        <v>33527</v>
      </c>
      <c r="J321" s="749" t="s">
        <v>1071</v>
      </c>
      <c r="K321" s="749" t="s">
        <v>1072</v>
      </c>
      <c r="L321" s="752">
        <v>54.379999999999988</v>
      </c>
      <c r="M321" s="752">
        <v>6</v>
      </c>
      <c r="N321" s="753">
        <v>326.27999999999992</v>
      </c>
    </row>
    <row r="322" spans="1:14" ht="14.4" customHeight="1" x14ac:dyDescent="0.3">
      <c r="A322" s="747" t="s">
        <v>577</v>
      </c>
      <c r="B322" s="748" t="s">
        <v>578</v>
      </c>
      <c r="C322" s="749" t="s">
        <v>598</v>
      </c>
      <c r="D322" s="750" t="s">
        <v>599</v>
      </c>
      <c r="E322" s="751">
        <v>50113008</v>
      </c>
      <c r="F322" s="750" t="s">
        <v>1073</v>
      </c>
      <c r="G322" s="749"/>
      <c r="H322" s="749"/>
      <c r="I322" s="749">
        <v>62464</v>
      </c>
      <c r="J322" s="749" t="s">
        <v>1074</v>
      </c>
      <c r="K322" s="749" t="s">
        <v>1075</v>
      </c>
      <c r="L322" s="752">
        <v>9157.759765625</v>
      </c>
      <c r="M322" s="752">
        <v>1</v>
      </c>
      <c r="N322" s="753">
        <v>9157.759765625</v>
      </c>
    </row>
    <row r="323" spans="1:14" ht="14.4" customHeight="1" x14ac:dyDescent="0.3">
      <c r="A323" s="747" t="s">
        <v>577</v>
      </c>
      <c r="B323" s="748" t="s">
        <v>578</v>
      </c>
      <c r="C323" s="749" t="s">
        <v>598</v>
      </c>
      <c r="D323" s="750" t="s">
        <v>599</v>
      </c>
      <c r="E323" s="751">
        <v>50113013</v>
      </c>
      <c r="F323" s="750" t="s">
        <v>885</v>
      </c>
      <c r="G323" s="749" t="s">
        <v>609</v>
      </c>
      <c r="H323" s="749">
        <v>203097</v>
      </c>
      <c r="I323" s="749">
        <v>203097</v>
      </c>
      <c r="J323" s="749" t="s">
        <v>888</v>
      </c>
      <c r="K323" s="749" t="s">
        <v>889</v>
      </c>
      <c r="L323" s="752">
        <v>166.89200000000002</v>
      </c>
      <c r="M323" s="752">
        <v>5</v>
      </c>
      <c r="N323" s="753">
        <v>834.46000000000015</v>
      </c>
    </row>
    <row r="324" spans="1:14" ht="14.4" customHeight="1" x14ac:dyDescent="0.3">
      <c r="A324" s="747" t="s">
        <v>577</v>
      </c>
      <c r="B324" s="748" t="s">
        <v>578</v>
      </c>
      <c r="C324" s="749" t="s">
        <v>598</v>
      </c>
      <c r="D324" s="750" t="s">
        <v>599</v>
      </c>
      <c r="E324" s="751">
        <v>50113013</v>
      </c>
      <c r="F324" s="750" t="s">
        <v>885</v>
      </c>
      <c r="G324" s="749" t="s">
        <v>602</v>
      </c>
      <c r="H324" s="749">
        <v>172972</v>
      </c>
      <c r="I324" s="749">
        <v>72972</v>
      </c>
      <c r="J324" s="749" t="s">
        <v>890</v>
      </c>
      <c r="K324" s="749" t="s">
        <v>891</v>
      </c>
      <c r="L324" s="752">
        <v>181.65</v>
      </c>
      <c r="M324" s="752">
        <v>10</v>
      </c>
      <c r="N324" s="753">
        <v>1816.5</v>
      </c>
    </row>
    <row r="325" spans="1:14" ht="14.4" customHeight="1" x14ac:dyDescent="0.3">
      <c r="A325" s="747" t="s">
        <v>577</v>
      </c>
      <c r="B325" s="748" t="s">
        <v>578</v>
      </c>
      <c r="C325" s="749" t="s">
        <v>598</v>
      </c>
      <c r="D325" s="750" t="s">
        <v>599</v>
      </c>
      <c r="E325" s="751">
        <v>50113013</v>
      </c>
      <c r="F325" s="750" t="s">
        <v>885</v>
      </c>
      <c r="G325" s="749" t="s">
        <v>609</v>
      </c>
      <c r="H325" s="749">
        <v>183817</v>
      </c>
      <c r="I325" s="749">
        <v>183817</v>
      </c>
      <c r="J325" s="749" t="s">
        <v>1076</v>
      </c>
      <c r="K325" s="749" t="s">
        <v>895</v>
      </c>
      <c r="L325" s="752">
        <v>918.5</v>
      </c>
      <c r="M325" s="752">
        <v>3</v>
      </c>
      <c r="N325" s="753">
        <v>2755.5</v>
      </c>
    </row>
    <row r="326" spans="1:14" ht="14.4" customHeight="1" x14ac:dyDescent="0.3">
      <c r="A326" s="747" t="s">
        <v>577</v>
      </c>
      <c r="B326" s="748" t="s">
        <v>578</v>
      </c>
      <c r="C326" s="749" t="s">
        <v>598</v>
      </c>
      <c r="D326" s="750" t="s">
        <v>599</v>
      </c>
      <c r="E326" s="751">
        <v>50113013</v>
      </c>
      <c r="F326" s="750" t="s">
        <v>885</v>
      </c>
      <c r="G326" s="749" t="s">
        <v>602</v>
      </c>
      <c r="H326" s="749">
        <v>183926</v>
      </c>
      <c r="I326" s="749">
        <v>183926</v>
      </c>
      <c r="J326" s="749" t="s">
        <v>894</v>
      </c>
      <c r="K326" s="749" t="s">
        <v>895</v>
      </c>
      <c r="L326" s="752">
        <v>132.66</v>
      </c>
      <c r="M326" s="752">
        <v>10.1</v>
      </c>
      <c r="N326" s="753">
        <v>1339.866</v>
      </c>
    </row>
    <row r="327" spans="1:14" ht="14.4" customHeight="1" x14ac:dyDescent="0.3">
      <c r="A327" s="747" t="s">
        <v>577</v>
      </c>
      <c r="B327" s="748" t="s">
        <v>578</v>
      </c>
      <c r="C327" s="749" t="s">
        <v>598</v>
      </c>
      <c r="D327" s="750" t="s">
        <v>599</v>
      </c>
      <c r="E327" s="751">
        <v>50113013</v>
      </c>
      <c r="F327" s="750" t="s">
        <v>885</v>
      </c>
      <c r="G327" s="749" t="s">
        <v>609</v>
      </c>
      <c r="H327" s="749">
        <v>111706</v>
      </c>
      <c r="I327" s="749">
        <v>11706</v>
      </c>
      <c r="J327" s="749" t="s">
        <v>898</v>
      </c>
      <c r="K327" s="749" t="s">
        <v>899</v>
      </c>
      <c r="L327" s="752">
        <v>229.52</v>
      </c>
      <c r="M327" s="752">
        <v>2</v>
      </c>
      <c r="N327" s="753">
        <v>459.04</v>
      </c>
    </row>
    <row r="328" spans="1:14" ht="14.4" customHeight="1" x14ac:dyDescent="0.3">
      <c r="A328" s="747" t="s">
        <v>577</v>
      </c>
      <c r="B328" s="748" t="s">
        <v>578</v>
      </c>
      <c r="C328" s="749" t="s">
        <v>598</v>
      </c>
      <c r="D328" s="750" t="s">
        <v>599</v>
      </c>
      <c r="E328" s="751">
        <v>50113013</v>
      </c>
      <c r="F328" s="750" t="s">
        <v>885</v>
      </c>
      <c r="G328" s="749" t="s">
        <v>609</v>
      </c>
      <c r="H328" s="749">
        <v>849655</v>
      </c>
      <c r="I328" s="749">
        <v>129836</v>
      </c>
      <c r="J328" s="749" t="s">
        <v>906</v>
      </c>
      <c r="K328" s="749" t="s">
        <v>907</v>
      </c>
      <c r="L328" s="752">
        <v>262.89999999999998</v>
      </c>
      <c r="M328" s="752">
        <v>3.3</v>
      </c>
      <c r="N328" s="753">
        <v>867.56999999999994</v>
      </c>
    </row>
    <row r="329" spans="1:14" ht="14.4" customHeight="1" x14ac:dyDescent="0.3">
      <c r="A329" s="747" t="s">
        <v>577</v>
      </c>
      <c r="B329" s="748" t="s">
        <v>578</v>
      </c>
      <c r="C329" s="749" t="s">
        <v>598</v>
      </c>
      <c r="D329" s="750" t="s">
        <v>599</v>
      </c>
      <c r="E329" s="751">
        <v>50113013</v>
      </c>
      <c r="F329" s="750" t="s">
        <v>885</v>
      </c>
      <c r="G329" s="749" t="s">
        <v>602</v>
      </c>
      <c r="H329" s="749">
        <v>190986</v>
      </c>
      <c r="I329" s="749">
        <v>90986</v>
      </c>
      <c r="J329" s="749" t="s">
        <v>1077</v>
      </c>
      <c r="K329" s="749" t="s">
        <v>1078</v>
      </c>
      <c r="L329" s="752">
        <v>46</v>
      </c>
      <c r="M329" s="752">
        <v>3</v>
      </c>
      <c r="N329" s="753">
        <v>138</v>
      </c>
    </row>
    <row r="330" spans="1:14" ht="14.4" customHeight="1" x14ac:dyDescent="0.3">
      <c r="A330" s="747" t="s">
        <v>577</v>
      </c>
      <c r="B330" s="748" t="s">
        <v>578</v>
      </c>
      <c r="C330" s="749" t="s">
        <v>598</v>
      </c>
      <c r="D330" s="750" t="s">
        <v>599</v>
      </c>
      <c r="E330" s="751">
        <v>50113013</v>
      </c>
      <c r="F330" s="750" t="s">
        <v>885</v>
      </c>
      <c r="G330" s="749" t="s">
        <v>602</v>
      </c>
      <c r="H330" s="749">
        <v>101066</v>
      </c>
      <c r="I330" s="749">
        <v>1066</v>
      </c>
      <c r="J330" s="749" t="s">
        <v>915</v>
      </c>
      <c r="K330" s="749" t="s">
        <v>916</v>
      </c>
      <c r="L330" s="752">
        <v>57.42</v>
      </c>
      <c r="M330" s="752">
        <v>1</v>
      </c>
      <c r="N330" s="753">
        <v>57.42</v>
      </c>
    </row>
    <row r="331" spans="1:14" ht="14.4" customHeight="1" x14ac:dyDescent="0.3">
      <c r="A331" s="747" t="s">
        <v>577</v>
      </c>
      <c r="B331" s="748" t="s">
        <v>578</v>
      </c>
      <c r="C331" s="749" t="s">
        <v>598</v>
      </c>
      <c r="D331" s="750" t="s">
        <v>599</v>
      </c>
      <c r="E331" s="751">
        <v>50113013</v>
      </c>
      <c r="F331" s="750" t="s">
        <v>885</v>
      </c>
      <c r="G331" s="749" t="s">
        <v>602</v>
      </c>
      <c r="H331" s="749">
        <v>216199</v>
      </c>
      <c r="I331" s="749">
        <v>216199</v>
      </c>
      <c r="J331" s="749" t="s">
        <v>917</v>
      </c>
      <c r="K331" s="749" t="s">
        <v>918</v>
      </c>
      <c r="L331" s="752">
        <v>99.910000000000025</v>
      </c>
      <c r="M331" s="752">
        <v>2</v>
      </c>
      <c r="N331" s="753">
        <v>199.82000000000005</v>
      </c>
    </row>
    <row r="332" spans="1:14" ht="14.4" customHeight="1" x14ac:dyDescent="0.3">
      <c r="A332" s="747" t="s">
        <v>577</v>
      </c>
      <c r="B332" s="748" t="s">
        <v>578</v>
      </c>
      <c r="C332" s="749" t="s">
        <v>598</v>
      </c>
      <c r="D332" s="750" t="s">
        <v>599</v>
      </c>
      <c r="E332" s="751">
        <v>50113013</v>
      </c>
      <c r="F332" s="750" t="s">
        <v>885</v>
      </c>
      <c r="G332" s="749" t="s">
        <v>609</v>
      </c>
      <c r="H332" s="749">
        <v>111592</v>
      </c>
      <c r="I332" s="749">
        <v>11592</v>
      </c>
      <c r="J332" s="749" t="s">
        <v>919</v>
      </c>
      <c r="K332" s="749" t="s">
        <v>920</v>
      </c>
      <c r="L332" s="752">
        <v>385.16432835820888</v>
      </c>
      <c r="M332" s="752">
        <v>6.7</v>
      </c>
      <c r="N332" s="753">
        <v>2580.6009999999997</v>
      </c>
    </row>
    <row r="333" spans="1:14" ht="14.4" customHeight="1" x14ac:dyDescent="0.3">
      <c r="A333" s="747" t="s">
        <v>577</v>
      </c>
      <c r="B333" s="748" t="s">
        <v>578</v>
      </c>
      <c r="C333" s="749" t="s">
        <v>598</v>
      </c>
      <c r="D333" s="750" t="s">
        <v>599</v>
      </c>
      <c r="E333" s="751">
        <v>50113013</v>
      </c>
      <c r="F333" s="750" t="s">
        <v>885</v>
      </c>
      <c r="G333" s="749" t="s">
        <v>602</v>
      </c>
      <c r="H333" s="749">
        <v>101076</v>
      </c>
      <c r="I333" s="749">
        <v>1076</v>
      </c>
      <c r="J333" s="749" t="s">
        <v>921</v>
      </c>
      <c r="K333" s="749" t="s">
        <v>818</v>
      </c>
      <c r="L333" s="752">
        <v>78.429999999999993</v>
      </c>
      <c r="M333" s="752">
        <v>3</v>
      </c>
      <c r="N333" s="753">
        <v>235.28999999999996</v>
      </c>
    </row>
    <row r="334" spans="1:14" ht="14.4" customHeight="1" x14ac:dyDescent="0.3">
      <c r="A334" s="747" t="s">
        <v>577</v>
      </c>
      <c r="B334" s="748" t="s">
        <v>578</v>
      </c>
      <c r="C334" s="749" t="s">
        <v>598</v>
      </c>
      <c r="D334" s="750" t="s">
        <v>599</v>
      </c>
      <c r="E334" s="751">
        <v>50113013</v>
      </c>
      <c r="F334" s="750" t="s">
        <v>885</v>
      </c>
      <c r="G334" s="749" t="s">
        <v>602</v>
      </c>
      <c r="H334" s="749">
        <v>201970</v>
      </c>
      <c r="I334" s="749">
        <v>201970</v>
      </c>
      <c r="J334" s="749" t="s">
        <v>1079</v>
      </c>
      <c r="K334" s="749" t="s">
        <v>1080</v>
      </c>
      <c r="L334" s="752">
        <v>72.190000000000012</v>
      </c>
      <c r="M334" s="752">
        <v>2</v>
      </c>
      <c r="N334" s="753">
        <v>144.38000000000002</v>
      </c>
    </row>
    <row r="335" spans="1:14" ht="14.4" customHeight="1" x14ac:dyDescent="0.3">
      <c r="A335" s="747" t="s">
        <v>577</v>
      </c>
      <c r="B335" s="748" t="s">
        <v>578</v>
      </c>
      <c r="C335" s="749" t="s">
        <v>598</v>
      </c>
      <c r="D335" s="750" t="s">
        <v>599</v>
      </c>
      <c r="E335" s="751">
        <v>50113013</v>
      </c>
      <c r="F335" s="750" t="s">
        <v>885</v>
      </c>
      <c r="G335" s="749" t="s">
        <v>609</v>
      </c>
      <c r="H335" s="749">
        <v>113453</v>
      </c>
      <c r="I335" s="749">
        <v>113453</v>
      </c>
      <c r="J335" s="749" t="s">
        <v>922</v>
      </c>
      <c r="K335" s="749" t="s">
        <v>923</v>
      </c>
      <c r="L335" s="752">
        <v>458.7</v>
      </c>
      <c r="M335" s="752">
        <v>5</v>
      </c>
      <c r="N335" s="753">
        <v>2293.5</v>
      </c>
    </row>
    <row r="336" spans="1:14" ht="14.4" customHeight="1" x14ac:dyDescent="0.3">
      <c r="A336" s="747" t="s">
        <v>577</v>
      </c>
      <c r="B336" s="748" t="s">
        <v>578</v>
      </c>
      <c r="C336" s="749" t="s">
        <v>598</v>
      </c>
      <c r="D336" s="750" t="s">
        <v>599</v>
      </c>
      <c r="E336" s="751">
        <v>50113013</v>
      </c>
      <c r="F336" s="750" t="s">
        <v>885</v>
      </c>
      <c r="G336" s="749" t="s">
        <v>579</v>
      </c>
      <c r="H336" s="749">
        <v>201030</v>
      </c>
      <c r="I336" s="749">
        <v>201030</v>
      </c>
      <c r="J336" s="749" t="s">
        <v>924</v>
      </c>
      <c r="K336" s="749" t="s">
        <v>925</v>
      </c>
      <c r="L336" s="752">
        <v>26.61</v>
      </c>
      <c r="M336" s="752">
        <v>44</v>
      </c>
      <c r="N336" s="753">
        <v>1170.8399999999999</v>
      </c>
    </row>
    <row r="337" spans="1:14" ht="14.4" customHeight="1" x14ac:dyDescent="0.3">
      <c r="A337" s="747" t="s">
        <v>577</v>
      </c>
      <c r="B337" s="748" t="s">
        <v>578</v>
      </c>
      <c r="C337" s="749" t="s">
        <v>598</v>
      </c>
      <c r="D337" s="750" t="s">
        <v>599</v>
      </c>
      <c r="E337" s="751">
        <v>50113013</v>
      </c>
      <c r="F337" s="750" t="s">
        <v>885</v>
      </c>
      <c r="G337" s="749" t="s">
        <v>602</v>
      </c>
      <c r="H337" s="749">
        <v>106264</v>
      </c>
      <c r="I337" s="749">
        <v>6264</v>
      </c>
      <c r="J337" s="749" t="s">
        <v>926</v>
      </c>
      <c r="K337" s="749" t="s">
        <v>927</v>
      </c>
      <c r="L337" s="752">
        <v>31.670000000000005</v>
      </c>
      <c r="M337" s="752">
        <v>2</v>
      </c>
      <c r="N337" s="753">
        <v>63.340000000000011</v>
      </c>
    </row>
    <row r="338" spans="1:14" ht="14.4" customHeight="1" x14ac:dyDescent="0.3">
      <c r="A338" s="747" t="s">
        <v>577</v>
      </c>
      <c r="B338" s="748" t="s">
        <v>578</v>
      </c>
      <c r="C338" s="749" t="s">
        <v>598</v>
      </c>
      <c r="D338" s="750" t="s">
        <v>599</v>
      </c>
      <c r="E338" s="751">
        <v>50113013</v>
      </c>
      <c r="F338" s="750" t="s">
        <v>885</v>
      </c>
      <c r="G338" s="749" t="s">
        <v>602</v>
      </c>
      <c r="H338" s="749">
        <v>225175</v>
      </c>
      <c r="I338" s="749">
        <v>225175</v>
      </c>
      <c r="J338" s="749" t="s">
        <v>1081</v>
      </c>
      <c r="K338" s="749" t="s">
        <v>1082</v>
      </c>
      <c r="L338" s="752">
        <v>46.93</v>
      </c>
      <c r="M338" s="752">
        <v>2</v>
      </c>
      <c r="N338" s="753">
        <v>93.86</v>
      </c>
    </row>
    <row r="339" spans="1:14" ht="14.4" customHeight="1" x14ac:dyDescent="0.3">
      <c r="A339" s="747" t="s">
        <v>577</v>
      </c>
      <c r="B339" s="748" t="s">
        <v>578</v>
      </c>
      <c r="C339" s="749" t="s">
        <v>598</v>
      </c>
      <c r="D339" s="750" t="s">
        <v>599</v>
      </c>
      <c r="E339" s="751">
        <v>50113013</v>
      </c>
      <c r="F339" s="750" t="s">
        <v>885</v>
      </c>
      <c r="G339" s="749" t="s">
        <v>609</v>
      </c>
      <c r="H339" s="749">
        <v>126127</v>
      </c>
      <c r="I339" s="749">
        <v>26127</v>
      </c>
      <c r="J339" s="749" t="s">
        <v>1083</v>
      </c>
      <c r="K339" s="749" t="s">
        <v>1084</v>
      </c>
      <c r="L339" s="752">
        <v>12178.080000000002</v>
      </c>
      <c r="M339" s="752">
        <v>0.5</v>
      </c>
      <c r="N339" s="753">
        <v>6089.0400000000009</v>
      </c>
    </row>
    <row r="340" spans="1:14" ht="14.4" customHeight="1" x14ac:dyDescent="0.3">
      <c r="A340" s="747" t="s">
        <v>577</v>
      </c>
      <c r="B340" s="748" t="s">
        <v>578</v>
      </c>
      <c r="C340" s="749" t="s">
        <v>598</v>
      </c>
      <c r="D340" s="750" t="s">
        <v>599</v>
      </c>
      <c r="E340" s="751">
        <v>50113013</v>
      </c>
      <c r="F340" s="750" t="s">
        <v>885</v>
      </c>
      <c r="G340" s="749" t="s">
        <v>602</v>
      </c>
      <c r="H340" s="749">
        <v>116600</v>
      </c>
      <c r="I340" s="749">
        <v>16600</v>
      </c>
      <c r="J340" s="749" t="s">
        <v>928</v>
      </c>
      <c r="K340" s="749" t="s">
        <v>929</v>
      </c>
      <c r="L340" s="752">
        <v>24.372798507462687</v>
      </c>
      <c r="M340" s="752">
        <v>268</v>
      </c>
      <c r="N340" s="753">
        <v>6531.91</v>
      </c>
    </row>
    <row r="341" spans="1:14" ht="14.4" customHeight="1" x14ac:dyDescent="0.3">
      <c r="A341" s="747" t="s">
        <v>577</v>
      </c>
      <c r="B341" s="748" t="s">
        <v>578</v>
      </c>
      <c r="C341" s="749" t="s">
        <v>598</v>
      </c>
      <c r="D341" s="750" t="s">
        <v>599</v>
      </c>
      <c r="E341" s="751">
        <v>50113013</v>
      </c>
      <c r="F341" s="750" t="s">
        <v>885</v>
      </c>
      <c r="G341" s="749" t="s">
        <v>602</v>
      </c>
      <c r="H341" s="749">
        <v>117149</v>
      </c>
      <c r="I341" s="749">
        <v>17149</v>
      </c>
      <c r="J341" s="749" t="s">
        <v>928</v>
      </c>
      <c r="K341" s="749" t="s">
        <v>930</v>
      </c>
      <c r="L341" s="752">
        <v>163.33000000000007</v>
      </c>
      <c r="M341" s="752">
        <v>8</v>
      </c>
      <c r="N341" s="753">
        <v>1306.6400000000006</v>
      </c>
    </row>
    <row r="342" spans="1:14" ht="14.4" customHeight="1" x14ac:dyDescent="0.3">
      <c r="A342" s="747" t="s">
        <v>577</v>
      </c>
      <c r="B342" s="748" t="s">
        <v>578</v>
      </c>
      <c r="C342" s="749" t="s">
        <v>598</v>
      </c>
      <c r="D342" s="750" t="s">
        <v>599</v>
      </c>
      <c r="E342" s="751">
        <v>50113014</v>
      </c>
      <c r="F342" s="750" t="s">
        <v>943</v>
      </c>
      <c r="G342" s="749" t="s">
        <v>609</v>
      </c>
      <c r="H342" s="749">
        <v>164401</v>
      </c>
      <c r="I342" s="749">
        <v>164401</v>
      </c>
      <c r="J342" s="749" t="s">
        <v>1085</v>
      </c>
      <c r="K342" s="749" t="s">
        <v>1086</v>
      </c>
      <c r="L342" s="752">
        <v>148.5</v>
      </c>
      <c r="M342" s="752">
        <v>1.6</v>
      </c>
      <c r="N342" s="753">
        <v>237.6</v>
      </c>
    </row>
    <row r="343" spans="1:14" ht="14.4" customHeight="1" thickBot="1" x14ac:dyDescent="0.35">
      <c r="A343" s="754" t="s">
        <v>577</v>
      </c>
      <c r="B343" s="755" t="s">
        <v>578</v>
      </c>
      <c r="C343" s="756" t="s">
        <v>598</v>
      </c>
      <c r="D343" s="757" t="s">
        <v>599</v>
      </c>
      <c r="E343" s="758">
        <v>50113014</v>
      </c>
      <c r="F343" s="757" t="s">
        <v>943</v>
      </c>
      <c r="G343" s="756" t="s">
        <v>609</v>
      </c>
      <c r="H343" s="756">
        <v>164407</v>
      </c>
      <c r="I343" s="756">
        <v>164407</v>
      </c>
      <c r="J343" s="756" t="s">
        <v>1085</v>
      </c>
      <c r="K343" s="756" t="s">
        <v>1087</v>
      </c>
      <c r="L343" s="759">
        <v>294.8</v>
      </c>
      <c r="M343" s="759">
        <v>1</v>
      </c>
      <c r="N343" s="760">
        <v>294.8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1088</v>
      </c>
      <c r="B5" s="745"/>
      <c r="C5" s="765">
        <v>0</v>
      </c>
      <c r="D5" s="745">
        <v>1169.72</v>
      </c>
      <c r="E5" s="765">
        <v>1</v>
      </c>
      <c r="F5" s="746">
        <v>1169.72</v>
      </c>
    </row>
    <row r="6" spans="1:6" ht="14.4" customHeight="1" x14ac:dyDescent="0.3">
      <c r="A6" s="776" t="s">
        <v>1089</v>
      </c>
      <c r="B6" s="752">
        <v>1437.2500000000002</v>
      </c>
      <c r="C6" s="766">
        <v>1.1631447315900599E-2</v>
      </c>
      <c r="D6" s="752">
        <v>122128.62799999994</v>
      </c>
      <c r="E6" s="766">
        <v>0.9883685526840994</v>
      </c>
      <c r="F6" s="753">
        <v>123565.87799999994</v>
      </c>
    </row>
    <row r="7" spans="1:6" ht="14.4" customHeight="1" thickBot="1" x14ac:dyDescent="0.35">
      <c r="A7" s="777" t="s">
        <v>1090</v>
      </c>
      <c r="B7" s="768">
        <v>3018.44</v>
      </c>
      <c r="C7" s="769">
        <v>4.9006893751770433E-2</v>
      </c>
      <c r="D7" s="768">
        <v>58573.710999999981</v>
      </c>
      <c r="E7" s="769">
        <v>0.95099310624822952</v>
      </c>
      <c r="F7" s="770">
        <v>61592.150999999983</v>
      </c>
    </row>
    <row r="8" spans="1:6" ht="14.4" customHeight="1" thickBot="1" x14ac:dyDescent="0.35">
      <c r="A8" s="771" t="s">
        <v>3</v>
      </c>
      <c r="B8" s="772">
        <v>4455.6900000000005</v>
      </c>
      <c r="C8" s="773">
        <v>2.3913185362422869E-2</v>
      </c>
      <c r="D8" s="772">
        <v>181872.05899999992</v>
      </c>
      <c r="E8" s="773">
        <v>0.97608681463757707</v>
      </c>
      <c r="F8" s="774">
        <v>186327.74899999992</v>
      </c>
    </row>
    <row r="9" spans="1:6" ht="14.4" customHeight="1" thickBot="1" x14ac:dyDescent="0.35"/>
    <row r="10" spans="1:6" ht="14.4" customHeight="1" x14ac:dyDescent="0.3">
      <c r="A10" s="775" t="s">
        <v>1091</v>
      </c>
      <c r="B10" s="745"/>
      <c r="C10" s="765">
        <v>0</v>
      </c>
      <c r="D10" s="745">
        <v>2784.57</v>
      </c>
      <c r="E10" s="765">
        <v>1</v>
      </c>
      <c r="F10" s="746">
        <v>2784.57</v>
      </c>
    </row>
    <row r="11" spans="1:6" ht="14.4" customHeight="1" x14ac:dyDescent="0.3">
      <c r="A11" s="776" t="s">
        <v>1092</v>
      </c>
      <c r="B11" s="752"/>
      <c r="C11" s="766">
        <v>0</v>
      </c>
      <c r="D11" s="752">
        <v>70642.400000000009</v>
      </c>
      <c r="E11" s="766">
        <v>1</v>
      </c>
      <c r="F11" s="753">
        <v>70642.400000000009</v>
      </c>
    </row>
    <row r="12" spans="1:6" ht="14.4" customHeight="1" x14ac:dyDescent="0.3">
      <c r="A12" s="776" t="s">
        <v>1093</v>
      </c>
      <c r="B12" s="752"/>
      <c r="C12" s="766">
        <v>0</v>
      </c>
      <c r="D12" s="752">
        <v>69.55000000000004</v>
      </c>
      <c r="E12" s="766">
        <v>1</v>
      </c>
      <c r="F12" s="753">
        <v>69.55000000000004</v>
      </c>
    </row>
    <row r="13" spans="1:6" ht="14.4" customHeight="1" x14ac:dyDescent="0.3">
      <c r="A13" s="776" t="s">
        <v>1094</v>
      </c>
      <c r="B13" s="752"/>
      <c r="C13" s="766">
        <v>0</v>
      </c>
      <c r="D13" s="752">
        <v>301.54999999999995</v>
      </c>
      <c r="E13" s="766">
        <v>1</v>
      </c>
      <c r="F13" s="753">
        <v>301.54999999999995</v>
      </c>
    </row>
    <row r="14" spans="1:6" ht="14.4" customHeight="1" x14ac:dyDescent="0.3">
      <c r="A14" s="776" t="s">
        <v>1095</v>
      </c>
      <c r="B14" s="752"/>
      <c r="C14" s="766">
        <v>0</v>
      </c>
      <c r="D14" s="752">
        <v>124.58</v>
      </c>
      <c r="E14" s="766">
        <v>1</v>
      </c>
      <c r="F14" s="753">
        <v>124.58</v>
      </c>
    </row>
    <row r="15" spans="1:6" ht="14.4" customHeight="1" x14ac:dyDescent="0.3">
      <c r="A15" s="776" t="s">
        <v>1096</v>
      </c>
      <c r="B15" s="752">
        <v>59.9</v>
      </c>
      <c r="C15" s="766">
        <v>9.0741077379870333E-2</v>
      </c>
      <c r="D15" s="752">
        <v>600.21999999999991</v>
      </c>
      <c r="E15" s="766">
        <v>0.90925892262012964</v>
      </c>
      <c r="F15" s="753">
        <v>660.11999999999989</v>
      </c>
    </row>
    <row r="16" spans="1:6" ht="14.4" customHeight="1" x14ac:dyDescent="0.3">
      <c r="A16" s="776" t="s">
        <v>1097</v>
      </c>
      <c r="B16" s="752"/>
      <c r="C16" s="766">
        <v>0</v>
      </c>
      <c r="D16" s="752">
        <v>363.15</v>
      </c>
      <c r="E16" s="766">
        <v>1</v>
      </c>
      <c r="F16" s="753">
        <v>363.15</v>
      </c>
    </row>
    <row r="17" spans="1:6" ht="14.4" customHeight="1" x14ac:dyDescent="0.3">
      <c r="A17" s="776" t="s">
        <v>1098</v>
      </c>
      <c r="B17" s="752">
        <v>84.9</v>
      </c>
      <c r="C17" s="766">
        <v>0.22546806532996957</v>
      </c>
      <c r="D17" s="752">
        <v>291.64999999999986</v>
      </c>
      <c r="E17" s="766">
        <v>0.77453193467003045</v>
      </c>
      <c r="F17" s="753">
        <v>376.54999999999984</v>
      </c>
    </row>
    <row r="18" spans="1:6" ht="14.4" customHeight="1" x14ac:dyDescent="0.3">
      <c r="A18" s="776" t="s">
        <v>1099</v>
      </c>
      <c r="B18" s="752"/>
      <c r="C18" s="766">
        <v>0</v>
      </c>
      <c r="D18" s="752">
        <v>27.929999999999996</v>
      </c>
      <c r="E18" s="766">
        <v>1</v>
      </c>
      <c r="F18" s="753">
        <v>27.929999999999996</v>
      </c>
    </row>
    <row r="19" spans="1:6" ht="14.4" customHeight="1" x14ac:dyDescent="0.3">
      <c r="A19" s="776" t="s">
        <v>1100</v>
      </c>
      <c r="B19" s="752">
        <v>35.399999999999991</v>
      </c>
      <c r="C19" s="766">
        <v>0.40494166094715162</v>
      </c>
      <c r="D19" s="752">
        <v>52.02</v>
      </c>
      <c r="E19" s="766">
        <v>0.59505833905284844</v>
      </c>
      <c r="F19" s="753">
        <v>87.419999999999987</v>
      </c>
    </row>
    <row r="20" spans="1:6" ht="14.4" customHeight="1" x14ac:dyDescent="0.3">
      <c r="A20" s="776" t="s">
        <v>1101</v>
      </c>
      <c r="B20" s="752"/>
      <c r="C20" s="766">
        <v>0</v>
      </c>
      <c r="D20" s="752">
        <v>38.699999999999996</v>
      </c>
      <c r="E20" s="766">
        <v>1</v>
      </c>
      <c r="F20" s="753">
        <v>38.699999999999996</v>
      </c>
    </row>
    <row r="21" spans="1:6" ht="14.4" customHeight="1" x14ac:dyDescent="0.3">
      <c r="A21" s="776" t="s">
        <v>1102</v>
      </c>
      <c r="B21" s="752"/>
      <c r="C21" s="766">
        <v>0</v>
      </c>
      <c r="D21" s="752">
        <v>32.33</v>
      </c>
      <c r="E21" s="766">
        <v>1</v>
      </c>
      <c r="F21" s="753">
        <v>32.33</v>
      </c>
    </row>
    <row r="22" spans="1:6" ht="14.4" customHeight="1" x14ac:dyDescent="0.3">
      <c r="A22" s="776" t="s">
        <v>1103</v>
      </c>
      <c r="B22" s="752"/>
      <c r="C22" s="766">
        <v>0</v>
      </c>
      <c r="D22" s="752">
        <v>162.83000000000004</v>
      </c>
      <c r="E22" s="766">
        <v>1</v>
      </c>
      <c r="F22" s="753">
        <v>162.83000000000004</v>
      </c>
    </row>
    <row r="23" spans="1:6" ht="14.4" customHeight="1" x14ac:dyDescent="0.3">
      <c r="A23" s="776" t="s">
        <v>1104</v>
      </c>
      <c r="B23" s="752"/>
      <c r="C23" s="766">
        <v>0</v>
      </c>
      <c r="D23" s="752">
        <v>889.5100000000001</v>
      </c>
      <c r="E23" s="766">
        <v>1</v>
      </c>
      <c r="F23" s="753">
        <v>889.5100000000001</v>
      </c>
    </row>
    <row r="24" spans="1:6" ht="14.4" customHeight="1" x14ac:dyDescent="0.3">
      <c r="A24" s="776" t="s">
        <v>1105</v>
      </c>
      <c r="B24" s="752"/>
      <c r="C24" s="766">
        <v>0</v>
      </c>
      <c r="D24" s="752">
        <v>30.180000000000007</v>
      </c>
      <c r="E24" s="766">
        <v>1</v>
      </c>
      <c r="F24" s="753">
        <v>30.180000000000007</v>
      </c>
    </row>
    <row r="25" spans="1:6" ht="14.4" customHeight="1" x14ac:dyDescent="0.3">
      <c r="A25" s="776" t="s">
        <v>1106</v>
      </c>
      <c r="B25" s="752"/>
      <c r="C25" s="766">
        <v>0</v>
      </c>
      <c r="D25" s="752">
        <v>344.24</v>
      </c>
      <c r="E25" s="766">
        <v>1</v>
      </c>
      <c r="F25" s="753">
        <v>344.24</v>
      </c>
    </row>
    <row r="26" spans="1:6" ht="14.4" customHeight="1" x14ac:dyDescent="0.3">
      <c r="A26" s="776" t="s">
        <v>1107</v>
      </c>
      <c r="B26" s="752"/>
      <c r="C26" s="766">
        <v>0</v>
      </c>
      <c r="D26" s="752">
        <v>113.75000000000003</v>
      </c>
      <c r="E26" s="766">
        <v>1</v>
      </c>
      <c r="F26" s="753">
        <v>113.75000000000003</v>
      </c>
    </row>
    <row r="27" spans="1:6" ht="14.4" customHeight="1" x14ac:dyDescent="0.3">
      <c r="A27" s="776" t="s">
        <v>1108</v>
      </c>
      <c r="B27" s="752"/>
      <c r="C27" s="766">
        <v>0</v>
      </c>
      <c r="D27" s="752">
        <v>521.56000000000006</v>
      </c>
      <c r="E27" s="766">
        <v>1</v>
      </c>
      <c r="F27" s="753">
        <v>521.56000000000006</v>
      </c>
    </row>
    <row r="28" spans="1:6" ht="14.4" customHeight="1" x14ac:dyDescent="0.3">
      <c r="A28" s="776" t="s">
        <v>1109</v>
      </c>
      <c r="B28" s="752"/>
      <c r="C28" s="766">
        <v>0</v>
      </c>
      <c r="D28" s="752">
        <v>2064.69</v>
      </c>
      <c r="E28" s="766">
        <v>1</v>
      </c>
      <c r="F28" s="753">
        <v>2064.69</v>
      </c>
    </row>
    <row r="29" spans="1:6" ht="14.4" customHeight="1" x14ac:dyDescent="0.3">
      <c r="A29" s="776" t="s">
        <v>1110</v>
      </c>
      <c r="B29" s="752"/>
      <c r="C29" s="766">
        <v>0</v>
      </c>
      <c r="D29" s="752">
        <v>6089.0400000000009</v>
      </c>
      <c r="E29" s="766">
        <v>1</v>
      </c>
      <c r="F29" s="753">
        <v>6089.0400000000009</v>
      </c>
    </row>
    <row r="30" spans="1:6" ht="14.4" customHeight="1" x14ac:dyDescent="0.3">
      <c r="A30" s="776" t="s">
        <v>1111</v>
      </c>
      <c r="B30" s="752"/>
      <c r="C30" s="766">
        <v>0</v>
      </c>
      <c r="D30" s="752">
        <v>1676.1699999999996</v>
      </c>
      <c r="E30" s="766">
        <v>1</v>
      </c>
      <c r="F30" s="753">
        <v>1676.1699999999996</v>
      </c>
    </row>
    <row r="31" spans="1:6" ht="14.4" customHeight="1" x14ac:dyDescent="0.3">
      <c r="A31" s="776" t="s">
        <v>1112</v>
      </c>
      <c r="B31" s="752">
        <v>2235.2399999999998</v>
      </c>
      <c r="C31" s="766">
        <v>1</v>
      </c>
      <c r="D31" s="752"/>
      <c r="E31" s="766">
        <v>0</v>
      </c>
      <c r="F31" s="753">
        <v>2235.2399999999998</v>
      </c>
    </row>
    <row r="32" spans="1:6" ht="14.4" customHeight="1" x14ac:dyDescent="0.3">
      <c r="A32" s="776" t="s">
        <v>1113</v>
      </c>
      <c r="B32" s="752"/>
      <c r="C32" s="766">
        <v>0</v>
      </c>
      <c r="D32" s="752">
        <v>2755.5</v>
      </c>
      <c r="E32" s="766">
        <v>1</v>
      </c>
      <c r="F32" s="753">
        <v>2755.5</v>
      </c>
    </row>
    <row r="33" spans="1:6" ht="14.4" customHeight="1" x14ac:dyDescent="0.3">
      <c r="A33" s="776" t="s">
        <v>1114</v>
      </c>
      <c r="B33" s="752"/>
      <c r="C33" s="766">
        <v>0</v>
      </c>
      <c r="D33" s="752">
        <v>1377.12</v>
      </c>
      <c r="E33" s="766">
        <v>1</v>
      </c>
      <c r="F33" s="753">
        <v>1377.12</v>
      </c>
    </row>
    <row r="34" spans="1:6" ht="14.4" customHeight="1" x14ac:dyDescent="0.3">
      <c r="A34" s="776" t="s">
        <v>1115</v>
      </c>
      <c r="B34" s="752"/>
      <c r="C34" s="766">
        <v>0</v>
      </c>
      <c r="D34" s="752">
        <v>14778.17</v>
      </c>
      <c r="E34" s="766">
        <v>1</v>
      </c>
      <c r="F34" s="753">
        <v>14778.17</v>
      </c>
    </row>
    <row r="35" spans="1:6" ht="14.4" customHeight="1" x14ac:dyDescent="0.3">
      <c r="A35" s="776" t="s">
        <v>1116</v>
      </c>
      <c r="B35" s="752"/>
      <c r="C35" s="766">
        <v>0</v>
      </c>
      <c r="D35" s="752">
        <v>1586.4</v>
      </c>
      <c r="E35" s="766">
        <v>1</v>
      </c>
      <c r="F35" s="753">
        <v>1586.4</v>
      </c>
    </row>
    <row r="36" spans="1:6" ht="14.4" customHeight="1" x14ac:dyDescent="0.3">
      <c r="A36" s="776" t="s">
        <v>1117</v>
      </c>
      <c r="B36" s="752"/>
      <c r="C36" s="766">
        <v>0</v>
      </c>
      <c r="D36" s="752">
        <v>5439.8910000000005</v>
      </c>
      <c r="E36" s="766">
        <v>1</v>
      </c>
      <c r="F36" s="753">
        <v>5439.8910000000005</v>
      </c>
    </row>
    <row r="37" spans="1:6" ht="14.4" customHeight="1" x14ac:dyDescent="0.3">
      <c r="A37" s="776" t="s">
        <v>1118</v>
      </c>
      <c r="B37" s="752"/>
      <c r="C37" s="766">
        <v>0</v>
      </c>
      <c r="D37" s="752">
        <v>1805.9680000000001</v>
      </c>
      <c r="E37" s="766">
        <v>1</v>
      </c>
      <c r="F37" s="753">
        <v>1805.9680000000001</v>
      </c>
    </row>
    <row r="38" spans="1:6" ht="14.4" customHeight="1" x14ac:dyDescent="0.3">
      <c r="A38" s="776" t="s">
        <v>1119</v>
      </c>
      <c r="B38" s="752"/>
      <c r="C38" s="766">
        <v>0</v>
      </c>
      <c r="D38" s="752">
        <v>532.4</v>
      </c>
      <c r="E38" s="766">
        <v>1</v>
      </c>
      <c r="F38" s="753">
        <v>532.4</v>
      </c>
    </row>
    <row r="39" spans="1:6" ht="14.4" customHeight="1" x14ac:dyDescent="0.3">
      <c r="A39" s="776" t="s">
        <v>1120</v>
      </c>
      <c r="B39" s="752"/>
      <c r="C39" s="766">
        <v>0</v>
      </c>
      <c r="D39" s="752">
        <v>7081.4100000000008</v>
      </c>
      <c r="E39" s="766">
        <v>1</v>
      </c>
      <c r="F39" s="753">
        <v>7081.4100000000008</v>
      </c>
    </row>
    <row r="40" spans="1:6" ht="14.4" customHeight="1" x14ac:dyDescent="0.3">
      <c r="A40" s="776" t="s">
        <v>1121</v>
      </c>
      <c r="B40" s="752"/>
      <c r="C40" s="766">
        <v>0</v>
      </c>
      <c r="D40" s="752">
        <v>134.52999999999994</v>
      </c>
      <c r="E40" s="766">
        <v>1</v>
      </c>
      <c r="F40" s="753">
        <v>134.52999999999994</v>
      </c>
    </row>
    <row r="41" spans="1:6" ht="14.4" customHeight="1" x14ac:dyDescent="0.3">
      <c r="A41" s="776" t="s">
        <v>1122</v>
      </c>
      <c r="B41" s="752">
        <v>1702.8</v>
      </c>
      <c r="C41" s="766">
        <v>1</v>
      </c>
      <c r="D41" s="752"/>
      <c r="E41" s="766">
        <v>0</v>
      </c>
      <c r="F41" s="753">
        <v>1702.8</v>
      </c>
    </row>
    <row r="42" spans="1:6" ht="14.4" customHeight="1" x14ac:dyDescent="0.3">
      <c r="A42" s="776" t="s">
        <v>1123</v>
      </c>
      <c r="B42" s="752"/>
      <c r="C42" s="766">
        <v>0</v>
      </c>
      <c r="D42" s="752">
        <v>10851.010000000002</v>
      </c>
      <c r="E42" s="766">
        <v>1</v>
      </c>
      <c r="F42" s="753">
        <v>10851.010000000002</v>
      </c>
    </row>
    <row r="43" spans="1:6" ht="14.4" customHeight="1" x14ac:dyDescent="0.3">
      <c r="A43" s="776" t="s">
        <v>1124</v>
      </c>
      <c r="B43" s="752"/>
      <c r="C43" s="766">
        <v>0</v>
      </c>
      <c r="D43" s="752">
        <v>31119</v>
      </c>
      <c r="E43" s="766">
        <v>1</v>
      </c>
      <c r="F43" s="753">
        <v>31119</v>
      </c>
    </row>
    <row r="44" spans="1:6" ht="14.4" customHeight="1" x14ac:dyDescent="0.3">
      <c r="A44" s="776" t="s">
        <v>1125</v>
      </c>
      <c r="B44" s="752"/>
      <c r="C44" s="766">
        <v>0</v>
      </c>
      <c r="D44" s="752">
        <v>1505.46</v>
      </c>
      <c r="E44" s="766">
        <v>1</v>
      </c>
      <c r="F44" s="753">
        <v>1505.46</v>
      </c>
    </row>
    <row r="45" spans="1:6" ht="14.4" customHeight="1" x14ac:dyDescent="0.3">
      <c r="A45" s="776" t="s">
        <v>1126</v>
      </c>
      <c r="B45" s="752">
        <v>337.45000000000005</v>
      </c>
      <c r="C45" s="766">
        <v>1</v>
      </c>
      <c r="D45" s="752"/>
      <c r="E45" s="766">
        <v>0</v>
      </c>
      <c r="F45" s="753">
        <v>337.45000000000005</v>
      </c>
    </row>
    <row r="46" spans="1:6" ht="14.4" customHeight="1" x14ac:dyDescent="0.3">
      <c r="A46" s="776" t="s">
        <v>1127</v>
      </c>
      <c r="B46" s="752"/>
      <c r="C46" s="766">
        <v>0</v>
      </c>
      <c r="D46" s="752">
        <v>746.6400000000001</v>
      </c>
      <c r="E46" s="766">
        <v>1</v>
      </c>
      <c r="F46" s="753">
        <v>746.6400000000001</v>
      </c>
    </row>
    <row r="47" spans="1:6" ht="14.4" customHeight="1" x14ac:dyDescent="0.3">
      <c r="A47" s="776" t="s">
        <v>1128</v>
      </c>
      <c r="B47" s="752"/>
      <c r="C47" s="766">
        <v>0</v>
      </c>
      <c r="D47" s="752">
        <v>81.300000000000011</v>
      </c>
      <c r="E47" s="766">
        <v>1</v>
      </c>
      <c r="F47" s="753">
        <v>81.300000000000011</v>
      </c>
    </row>
    <row r="48" spans="1:6" ht="14.4" customHeight="1" x14ac:dyDescent="0.3">
      <c r="A48" s="776" t="s">
        <v>1129</v>
      </c>
      <c r="B48" s="752"/>
      <c r="C48" s="766">
        <v>0</v>
      </c>
      <c r="D48" s="752">
        <v>49.820000000000029</v>
      </c>
      <c r="E48" s="766">
        <v>1</v>
      </c>
      <c r="F48" s="753">
        <v>49.820000000000029</v>
      </c>
    </row>
    <row r="49" spans="1:6" ht="14.4" customHeight="1" x14ac:dyDescent="0.3">
      <c r="A49" s="776" t="s">
        <v>1130</v>
      </c>
      <c r="B49" s="752"/>
      <c r="C49" s="766">
        <v>0</v>
      </c>
      <c r="D49" s="752">
        <v>405.6</v>
      </c>
      <c r="E49" s="766">
        <v>1</v>
      </c>
      <c r="F49" s="753">
        <v>405.6</v>
      </c>
    </row>
    <row r="50" spans="1:6" ht="14.4" customHeight="1" x14ac:dyDescent="0.3">
      <c r="A50" s="776" t="s">
        <v>1131</v>
      </c>
      <c r="B50" s="752"/>
      <c r="C50" s="766">
        <v>0</v>
      </c>
      <c r="D50" s="752">
        <v>358.32000000000005</v>
      </c>
      <c r="E50" s="766">
        <v>1</v>
      </c>
      <c r="F50" s="753">
        <v>358.32000000000005</v>
      </c>
    </row>
    <row r="51" spans="1:6" ht="14.4" customHeight="1" x14ac:dyDescent="0.3">
      <c r="A51" s="776" t="s">
        <v>1132</v>
      </c>
      <c r="B51" s="752"/>
      <c r="C51" s="766">
        <v>0</v>
      </c>
      <c r="D51" s="752">
        <v>43.759999999999991</v>
      </c>
      <c r="E51" s="766">
        <v>1</v>
      </c>
      <c r="F51" s="753">
        <v>43.759999999999991</v>
      </c>
    </row>
    <row r="52" spans="1:6" ht="14.4" customHeight="1" x14ac:dyDescent="0.3">
      <c r="A52" s="776" t="s">
        <v>1133</v>
      </c>
      <c r="B52" s="752"/>
      <c r="C52" s="766">
        <v>0</v>
      </c>
      <c r="D52" s="752">
        <v>132.18</v>
      </c>
      <c r="E52" s="766">
        <v>1</v>
      </c>
      <c r="F52" s="753">
        <v>132.18</v>
      </c>
    </row>
    <row r="53" spans="1:6" ht="14.4" customHeight="1" x14ac:dyDescent="0.3">
      <c r="A53" s="776" t="s">
        <v>1134</v>
      </c>
      <c r="B53" s="752"/>
      <c r="C53" s="766">
        <v>0</v>
      </c>
      <c r="D53" s="752">
        <v>633</v>
      </c>
      <c r="E53" s="766">
        <v>1</v>
      </c>
      <c r="F53" s="753">
        <v>633</v>
      </c>
    </row>
    <row r="54" spans="1:6" ht="14.4" customHeight="1" x14ac:dyDescent="0.3">
      <c r="A54" s="776" t="s">
        <v>1135</v>
      </c>
      <c r="B54" s="752"/>
      <c r="C54" s="766">
        <v>0</v>
      </c>
      <c r="D54" s="752">
        <v>1722.3500000000004</v>
      </c>
      <c r="E54" s="766">
        <v>1</v>
      </c>
      <c r="F54" s="753">
        <v>1722.3500000000004</v>
      </c>
    </row>
    <row r="55" spans="1:6" ht="14.4" customHeight="1" x14ac:dyDescent="0.3">
      <c r="A55" s="776" t="s">
        <v>1136</v>
      </c>
      <c r="B55" s="752"/>
      <c r="C55" s="766">
        <v>0</v>
      </c>
      <c r="D55" s="752">
        <v>265.36000000000007</v>
      </c>
      <c r="E55" s="766">
        <v>1</v>
      </c>
      <c r="F55" s="753">
        <v>265.36000000000007</v>
      </c>
    </row>
    <row r="56" spans="1:6" ht="14.4" customHeight="1" x14ac:dyDescent="0.3">
      <c r="A56" s="776" t="s">
        <v>1137</v>
      </c>
      <c r="B56" s="752"/>
      <c r="C56" s="766">
        <v>0</v>
      </c>
      <c r="D56" s="752">
        <v>2091.62</v>
      </c>
      <c r="E56" s="766">
        <v>1</v>
      </c>
      <c r="F56" s="753">
        <v>2091.62</v>
      </c>
    </row>
    <row r="57" spans="1:6" ht="14.4" customHeight="1" x14ac:dyDescent="0.3">
      <c r="A57" s="776" t="s">
        <v>1138</v>
      </c>
      <c r="B57" s="752"/>
      <c r="C57" s="766">
        <v>0</v>
      </c>
      <c r="D57" s="752">
        <v>671.91</v>
      </c>
      <c r="E57" s="766">
        <v>1</v>
      </c>
      <c r="F57" s="753">
        <v>671.91</v>
      </c>
    </row>
    <row r="58" spans="1:6" ht="14.4" customHeight="1" x14ac:dyDescent="0.3">
      <c r="A58" s="776" t="s">
        <v>1139</v>
      </c>
      <c r="B58" s="752"/>
      <c r="C58" s="766">
        <v>0</v>
      </c>
      <c r="D58" s="752">
        <v>6788.7599999999993</v>
      </c>
      <c r="E58" s="766">
        <v>1</v>
      </c>
      <c r="F58" s="753">
        <v>6788.7599999999993</v>
      </c>
    </row>
    <row r="59" spans="1:6" ht="14.4" customHeight="1" x14ac:dyDescent="0.3">
      <c r="A59" s="776" t="s">
        <v>1140</v>
      </c>
      <c r="B59" s="752"/>
      <c r="C59" s="766">
        <v>0</v>
      </c>
      <c r="D59" s="752">
        <v>434.64</v>
      </c>
      <c r="E59" s="766">
        <v>1</v>
      </c>
      <c r="F59" s="753">
        <v>434.64</v>
      </c>
    </row>
    <row r="60" spans="1:6" ht="14.4" customHeight="1" thickBot="1" x14ac:dyDescent="0.35">
      <c r="A60" s="777" t="s">
        <v>1141</v>
      </c>
      <c r="B60" s="768"/>
      <c r="C60" s="769">
        <v>0</v>
      </c>
      <c r="D60" s="768">
        <v>1259.3200000000002</v>
      </c>
      <c r="E60" s="769">
        <v>1</v>
      </c>
      <c r="F60" s="770">
        <v>1259.3200000000002</v>
      </c>
    </row>
    <row r="61" spans="1:6" ht="14.4" customHeight="1" thickBot="1" x14ac:dyDescent="0.35">
      <c r="A61" s="771" t="s">
        <v>3</v>
      </c>
      <c r="B61" s="772">
        <v>4455.6899999999996</v>
      </c>
      <c r="C61" s="773">
        <v>2.3913185362422849E-2</v>
      </c>
      <c r="D61" s="772">
        <v>181872.05900000004</v>
      </c>
      <c r="E61" s="773">
        <v>0.97608681463757718</v>
      </c>
      <c r="F61" s="774">
        <v>186327.74900000004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2018-05-29T14:15:51Z</dcterms:modified>
</cp:coreProperties>
</file>